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2\Desktop\"/>
    </mc:Choice>
  </mc:AlternateContent>
  <bookViews>
    <workbookView xWindow="0" yWindow="0" windowWidth="23040" windowHeight="7368"/>
  </bookViews>
  <sheets>
    <sheet name="ББ " sheetId="5" r:id="rId1"/>
    <sheet name="ОПиУ" sheetId="2" r:id="rId2"/>
    <sheet name="ДДС" sheetId="4" r:id="rId3"/>
    <sheet name="Капитал  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0">[2]ДДС_310320!#REF!</definedName>
    <definedName name="восьмая" localSheetId="3">[3]ДДС_310320!$V$139:$W$220</definedName>
    <definedName name="восьмая">[3]ДДС_310320!$V$139:$W$220</definedName>
    <definedName name="второй" localSheetId="0">#REF!</definedName>
    <definedName name="второй" localSheetId="3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0">#REF!</definedName>
    <definedName name="зеленая" localSheetId="3">'[5]1710_3310_тг'!$B$604:$D$1053</definedName>
    <definedName name="зеленая">'[5]1710_3310_тг'!$B$604:$D$1053</definedName>
    <definedName name="книга1" localSheetId="0">#REF!</definedName>
    <definedName name="книга1" localSheetId="3">'[5]кредиторка торг'!$B$5:$H$161</definedName>
    <definedName name="книга1">'[5]кредиторка торг'!$B$5:$H$161</definedName>
    <definedName name="книга10" localSheetId="0">#REF!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 localSheetId="3">[5]РасшКредТорг!#REF!</definedName>
    <definedName name="книга13">[5]РасшКредТорг!#REF!</definedName>
    <definedName name="книга14" localSheetId="0">#REF!</definedName>
    <definedName name="книга14" localSheetId="3">[5]ДДС_31122019!$C$103:$D$136</definedName>
    <definedName name="книга14">[5]ДДС_31122019!$C$103:$D$136</definedName>
    <definedName name="Книга15" localSheetId="0">#REF!</definedName>
    <definedName name="Книга15" localSheetId="3">ДДС!#REF!</definedName>
    <definedName name="Книга15">ДДС!#REF!</definedName>
    <definedName name="книга2" localSheetId="0">#REF!</definedName>
    <definedName name="книга2" localSheetId="3">'[5]кредиторка торг'!$B$166:$H$321</definedName>
    <definedName name="книга2">'[5]кредиторка торг'!$B$166:$H$321</definedName>
    <definedName name="книга3" localSheetId="0">#REF!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 localSheetId="3">'[5]кредиторка торг'!$B$342:$H$364</definedName>
    <definedName name="книга7">'[5]кредиторка торг'!$B$342:$H$364</definedName>
    <definedName name="книга75" localSheetId="0">'[5]кредиторка торг'!#REF!</definedName>
    <definedName name="книга75" localSheetId="3">'[5]кредиторка торг'!#REF!</definedName>
    <definedName name="книга75">'[5]кредиторка торг'!#REF!</definedName>
    <definedName name="книга8" localSheetId="0">#REF!</definedName>
    <definedName name="книга8" localSheetId="3">'[5]кредиторка торг'!$B$326:$H$339</definedName>
    <definedName name="книга8">'[5]кредиторка торг'!$B$326:$H$339</definedName>
    <definedName name="книга9" localSheetId="0">#REF!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[2]ДДС_310320!$C$93:$D$128</definedName>
    <definedName name="красная1">[2]ДДС_310320!$C$93:$D$128</definedName>
    <definedName name="Красная2" localSheetId="3">[2]сч.3310!$B$8:$H$346</definedName>
    <definedName name="Красная2">[2]сч.3310!$B$8:$H$346</definedName>
    <definedName name="Красная3" localSheetId="3">[2]сч.3310!$B$354:$H$635</definedName>
    <definedName name="Красная3">[2]сч.3310!$B$354:$H$635</definedName>
    <definedName name="красная4" localSheetId="3">[2]сч.3310_080920!$B$10:$H$346</definedName>
    <definedName name="красная4">[2]сч.3310_080920!$B$10:$H$346</definedName>
    <definedName name="красная5" localSheetId="3">[2]сч.3310_080920!$B$356:$H$635</definedName>
    <definedName name="красная5">[2]сч.3310_080920!$B$356:$H$635</definedName>
    <definedName name="красная6" localSheetId="3">[2]ДДС_310820!$B$136:$D$160</definedName>
    <definedName name="красная6">[2]ДДС_310820!$B$136:$D$160</definedName>
    <definedName name="красная7" localSheetId="3">[2]ДДС_310820!$C$137:$D$160</definedName>
    <definedName name="красная7">[2]ДДС_310820!$C$137:$D$160</definedName>
    <definedName name="облако" localSheetId="0">#REF!</definedName>
    <definedName name="облако" localSheetId="3">[5]вал1710_3310!$B$44:$D$81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0">#REF!</definedName>
    <definedName name="пано" localSheetId="3">[5]вал1710_3310!$H$48:$J$82</definedName>
    <definedName name="пано">[5]вал1710_3310!$H$48:$J$82</definedName>
    <definedName name="первый" localSheetId="0">#REF!</definedName>
    <definedName name="первый" localSheetId="3">#REF!</definedName>
    <definedName name="первый">#REF!</definedName>
    <definedName name="прочее">[6]ОС_310321!#REF!</definedName>
    <definedName name="прочее4">[6]ДДС_300621!$C$94:$D$140</definedName>
    <definedName name="прочее5">[6]сч.3310_1710_300621!$B$290:$H$517</definedName>
    <definedName name="прочее6">[6]сч.3310_1710_300621!$B$11:$H$286</definedName>
    <definedName name="пятая">'[3]кредиторка торг'!$A$10:$G$272</definedName>
    <definedName name="седьмая" localSheetId="0">[2]ДДС_310320!#REF!</definedName>
    <definedName name="седьмая" localSheetId="3">[3]ДДС_310320!$V$80:$W$129</definedName>
    <definedName name="седьмая">[3]ДДС_310320!$V$80:$W$129</definedName>
    <definedName name="синяя" localSheetId="3">'[1]Лист3 (2)'!$B$64:$E$136</definedName>
    <definedName name="синяя">'[1]Лист3 (2)'!$B$64:$E$136</definedName>
    <definedName name="туча" localSheetId="3">[1]Лист1!$J$598:$L$1186</definedName>
    <definedName name="туча">[1]Лист1!$J$598:$L$1186</definedName>
    <definedName name="четвертая">'[3]кредиторка торг'!$A$282:$G$506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5" l="1"/>
  <c r="C47" i="5"/>
  <c r="Q23" i="6" l="1"/>
  <c r="P23" i="6"/>
  <c r="O23" i="6"/>
  <c r="C52" i="5"/>
  <c r="C38" i="4"/>
  <c r="C24" i="4"/>
  <c r="D16" i="4"/>
  <c r="C16" i="4"/>
  <c r="C25" i="4" s="1"/>
  <c r="C51" i="5"/>
  <c r="C26" i="5"/>
  <c r="C25" i="5" s="1"/>
  <c r="C23" i="5"/>
  <c r="C17" i="5" s="1"/>
  <c r="D29" i="5"/>
  <c r="D26" i="5"/>
  <c r="D25" i="5" l="1"/>
  <c r="R22" i="6"/>
  <c r="S22" i="6" s="1"/>
  <c r="Q21" i="6"/>
  <c r="R21" i="6" s="1"/>
  <c r="S20" i="6"/>
  <c r="P18" i="6"/>
  <c r="P19" i="6" s="1"/>
  <c r="O18" i="6"/>
  <c r="O19" i="6" s="1"/>
  <c r="Q17" i="6"/>
  <c r="R16" i="6"/>
  <c r="R17" i="6" l="1"/>
  <c r="S17" i="6" s="1"/>
  <c r="Q19" i="6"/>
  <c r="R19" i="6" s="1"/>
  <c r="S19" i="6" s="1"/>
  <c r="R23" i="6"/>
  <c r="S23" i="6" s="1"/>
  <c r="R18" i="6"/>
  <c r="S18" i="6" s="1"/>
  <c r="S16" i="6"/>
  <c r="S21" i="6"/>
  <c r="D35" i="5" l="1"/>
  <c r="D52" i="5" s="1"/>
  <c r="D43" i="5"/>
  <c r="D41" i="5"/>
  <c r="D40" i="5" s="1"/>
  <c r="D46" i="5"/>
  <c r="D45" i="5" s="1"/>
  <c r="D17" i="5"/>
  <c r="D51" i="5" l="1"/>
  <c r="D32" i="5"/>
</calcChain>
</file>

<file path=xl/sharedStrings.xml><?xml version="1.0" encoding="utf-8"?>
<sst xmlns="http://schemas.openxmlformats.org/spreadsheetml/2006/main" count="193" uniqueCount="119">
  <si>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</si>
  <si>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</si>
  <si>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</si>
  <si>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</si>
  <si>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</si>
  <si>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</si>
  <si>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тыс. тенге</t>
  </si>
  <si>
    <t>Показатели</t>
  </si>
  <si>
    <t>На конец 
отчетного периода</t>
  </si>
  <si>
    <t>На начало 
отчетного периода</t>
  </si>
  <si>
    <t>Денежные средства и эквиваленты денежных средств</t>
  </si>
  <si>
    <t>-</t>
  </si>
  <si>
    <t>Основные средства</t>
  </si>
  <si>
    <t>Нематериальные активы</t>
  </si>
  <si>
    <t>Прочие долгосрочные активы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</si>
  <si>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</si>
  <si>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</si>
  <si>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</si>
  <si>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</si>
  <si>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</si>
  <si>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За отчетный период</t>
  </si>
  <si>
    <t>За предыдущий период</t>
  </si>
  <si>
    <t>Административные расходы</t>
  </si>
  <si>
    <t>Расходы на финансирование</t>
  </si>
  <si>
    <t>Расходы по корпоративному подоходному налогу</t>
  </si>
  <si>
    <t>ОТЧЕТ ОБ ИЗМЕНЕНИЯХ В КАПИТАЛЕ</t>
  </si>
  <si>
    <t>Показатель</t>
  </si>
  <si>
    <t>Итого капитал</t>
  </si>
  <si>
    <t>Всего</t>
  </si>
  <si>
    <t>Эмиссия акций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</si>
  <si>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</si>
  <si>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</si>
  <si>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</si>
  <si>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</si>
  <si>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</si>
  <si>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О ДВИЖЕНИИ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</si>
  <si>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</si>
  <si>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</si>
  <si>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БИН 060440009840</t>
  </si>
  <si>
    <t xml:space="preserve">Юридический адрес, БИН </t>
  </si>
  <si>
    <t>Балансовая стоимость акции, тенге</t>
  </si>
  <si>
    <t>по состоянию на 30 июня 2021 года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</si>
  <si>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</si>
  <si>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</si>
  <si>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</si>
  <si>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Акционерный капитал</t>
  </si>
  <si>
    <t>Дополнительно оплаченный капитал</t>
  </si>
  <si>
    <t>Накопленные убытки</t>
  </si>
  <si>
    <t>Внеоборотные активы</t>
  </si>
  <si>
    <t>Текущие активы</t>
  </si>
  <si>
    <t>Капитал и резервы</t>
  </si>
  <si>
    <t>Долгосрочные обязательства</t>
  </si>
  <si>
    <t>Текущие обязательства</t>
  </si>
  <si>
    <t>ОТЧЕТ О ПРИБЫЛИ ИЛИ УБЫТКЕ И ПРОЧЕМ СОВОКУПНОМ ДОХОДЕ</t>
  </si>
  <si>
    <t>Валовая прибыль /убыток</t>
  </si>
  <si>
    <t>Расходы по реализации</t>
  </si>
  <si>
    <t>Убыток от курсовой разницы</t>
  </si>
  <si>
    <t>Прочий совокупный доход</t>
  </si>
  <si>
    <t>Выручка</t>
  </si>
  <si>
    <t>за 1 полугодие 2021 г.</t>
  </si>
  <si>
    <t xml:space="preserve">Горнодобывающие активы </t>
  </si>
  <si>
    <t xml:space="preserve">Авансы на приобретение долгосрочных активов </t>
  </si>
  <si>
    <t xml:space="preserve">Денежные средства, ограниченные в использовании </t>
  </si>
  <si>
    <t xml:space="preserve">АКТИВЫ </t>
  </si>
  <si>
    <t xml:space="preserve">Авансы выданные и прочие текущие активы </t>
  </si>
  <si>
    <t xml:space="preserve">Товарно-материальные запасы </t>
  </si>
  <si>
    <t xml:space="preserve">Торговая дебиторская задолженность					</t>
  </si>
  <si>
    <t xml:space="preserve">Предоплата по подоходному налогу </t>
  </si>
  <si>
    <t xml:space="preserve">КАПИТАЛ И ОБЯЗАТЕЛЬСТВА </t>
  </si>
  <si>
    <t xml:space="preserve">ИТОГО ОБЯЗАТЕЛЬСТВА </t>
  </si>
  <si>
    <t>ВСЕГО КАПИТАЛ И ОБЯЗАТЕЛЬСТВА</t>
  </si>
  <si>
    <t xml:space="preserve">Займы </t>
  </si>
  <si>
    <t xml:space="preserve">Провизии </t>
  </si>
  <si>
    <t xml:space="preserve">Обязательства по финансовой аренде </t>
  </si>
  <si>
    <t xml:space="preserve">Обязательства по налогам и социальным платежам </t>
  </si>
  <si>
    <t>Торговая и прочая кредиторская задолженность</t>
  </si>
  <si>
    <t xml:space="preserve">ВСЕГО АКТИВЫ </t>
  </si>
  <si>
    <t xml:space="preserve">ОТЧЕТ О ФИНАНСОВОМ ПОЛОЖЕНИИ </t>
  </si>
  <si>
    <t>Себестоимость</t>
  </si>
  <si>
    <t xml:space="preserve">Доходы по вознаграждениям </t>
  </si>
  <si>
    <t xml:space="preserve">Убыток до налогообложения  </t>
  </si>
  <si>
    <t>Общий осовокупный убыток за период</t>
  </si>
  <si>
    <t>Убыток на акцию</t>
  </si>
  <si>
    <t xml:space="preserve">Результат операционной деятельности </t>
  </si>
  <si>
    <t xml:space="preserve">ДВИЖЕНИЕ ДЕНЕЖНЫХ СРЕДСТВ ОТ ОПЕРАЦИОННОЙ ДЕЯТЕЛЬНОСТИ </t>
  </si>
  <si>
    <t xml:space="preserve">ДВИЖЕНИЕ ДЕНЕЖНЫХ СРЕДСТВ ОТ ИНВЕСТИЦИОННОЙ ДЕЯТЕЛЬНОСТИ </t>
  </si>
  <si>
    <t>Приобретение основных средств</t>
  </si>
  <si>
    <t xml:space="preserve">Инвестиции в горнодобывающие активы </t>
  </si>
  <si>
    <t xml:space="preserve">Вклад по депозитам </t>
  </si>
  <si>
    <t xml:space="preserve">Поступления от реализации готовой продукции </t>
  </si>
  <si>
    <t xml:space="preserve">              Поступления от покупателей</t>
  </si>
  <si>
    <t xml:space="preserve">              Прочие поступления</t>
  </si>
  <si>
    <t xml:space="preserve">              Денежные средства, уплаченные работникам </t>
  </si>
  <si>
    <t xml:space="preserve">              Корпоративный подоходный налог</t>
  </si>
  <si>
    <t xml:space="preserve">              Прочие налоги уплаченные </t>
  </si>
  <si>
    <t xml:space="preserve">              Денежные средства, уплаченные поставщикам</t>
  </si>
  <si>
    <t xml:space="preserve">              Авансы выданные</t>
  </si>
  <si>
    <t xml:space="preserve">              Проценты уплаченные </t>
  </si>
  <si>
    <t xml:space="preserve">              Прочее выбытие </t>
  </si>
  <si>
    <t xml:space="preserve">Результат инвестиционной деятельности </t>
  </si>
  <si>
    <t xml:space="preserve">ДВИЖЕНИЕ ДЕНЕЖНЫХ СРЕДСТВ ОТ ФИНАНСОВОЙ ДЕЯТЕЛЬНОСТИ </t>
  </si>
  <si>
    <t xml:space="preserve">Выпуск акций </t>
  </si>
  <si>
    <t xml:space="preserve">Поступления по займам </t>
  </si>
  <si>
    <t>Погашение займов</t>
  </si>
  <si>
    <t xml:space="preserve">Выплата основного долга по облигациям </t>
  </si>
  <si>
    <t xml:space="preserve">Погашение обязательства по финансовой аренде </t>
  </si>
  <si>
    <t xml:space="preserve">Результат финансовой деятельности </t>
  </si>
  <si>
    <t>Влияние изменений обменных курсов на денежные средства</t>
  </si>
  <si>
    <t xml:space="preserve">Чистое увеличение/(уменьшение) денежных средств </t>
  </si>
  <si>
    <t xml:space="preserve">Накопленные убытки </t>
  </si>
  <si>
    <t>Убыток за период</t>
  </si>
  <si>
    <t>Сальдо на 30 июня предыдущего года</t>
  </si>
  <si>
    <t xml:space="preserve">На 1 января предыдущего года  </t>
  </si>
  <si>
    <t xml:space="preserve">На 1 января отчетного года </t>
  </si>
  <si>
    <t xml:space="preserve">На 30 июня отчетного года </t>
  </si>
  <si>
    <t>Прочие операционные доходы</t>
  </si>
  <si>
    <t>Прочие операционные расходы</t>
  </si>
  <si>
    <t xml:space="preserve">Прим. </t>
  </si>
  <si>
    <t>Операционный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</si>
</sst>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);\(#,##0\)"/>
  </numFmts>
  <fonts count="17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7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2" fillId="2" borderId="0" xfId="1" applyNumberFormat="1" applyFont="1" applyFill="1" applyAlignment="1">
      <alignment horizontal="right" vertical="center"/>
    </xf>
    <xf numFmtId="0" fontId="3" fillId="2" borderId="3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left" vertical="center" indent="5"/>
    </xf>
    <xf numFmtId="0" fontId="3" fillId="0" borderId="5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indent="5"/>
    </xf>
    <xf numFmtId="0" fontId="3" fillId="0" borderId="3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9" fontId="7" fillId="2" borderId="0" xfId="0" applyNumberFormat="1" applyFont="1" applyFill="1"/>
    <xf numFmtId="9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3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164" fontId="7" fillId="2" borderId="0" xfId="1" applyNumberFormat="1" applyFont="1" applyFill="1" applyAlignment="1">
      <alignment horizontal="left"/>
    </xf>
    <xf numFmtId="0" fontId="2" fillId="2" borderId="0" xfId="0" applyNumberFormat="1" applyFont="1" applyFill="1" applyAlignment="1">
      <alignment wrapText="1"/>
    </xf>
    <xf numFmtId="3" fontId="3" fillId="2" borderId="0" xfId="0" applyNumberFormat="1" applyFon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164" fontId="3" fillId="0" borderId="4" xfId="2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7" fillId="0" borderId="0" xfId="0" applyFont="1" applyAlignment="1"/>
    <xf numFmtId="164" fontId="2" fillId="0" borderId="4" xfId="0" applyNumberFormat="1" applyFont="1" applyFill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quotePrefix="1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1" fillId="2" borderId="4" xfId="0" applyFont="1" applyFill="1" applyBorder="1"/>
    <xf numFmtId="164" fontId="11" fillId="2" borderId="4" xfId="0" applyNumberFormat="1" applyFont="1" applyFill="1" applyBorder="1"/>
    <xf numFmtId="164" fontId="3" fillId="2" borderId="0" xfId="0" applyNumberFormat="1" applyFont="1" applyFill="1" applyAlignment="1">
      <alignment horizontal="right" vertical="center"/>
    </xf>
    <xf numFmtId="164" fontId="2" fillId="0" borderId="8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3" fontId="12" fillId="2" borderId="0" xfId="0" applyNumberFormat="1" applyFont="1" applyFill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10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0" fillId="2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center"/>
    </xf>
    <xf numFmtId="0" fontId="2" fillId="0" borderId="5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3" fillId="2" borderId="4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4" fillId="2" borderId="0" xfId="0" applyNumberFormat="1" applyFont="1" applyFill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3" fillId="2" borderId="4" xfId="1" applyNumberFormat="1" applyFont="1" applyFill="1" applyBorder="1" applyAlignment="1">
      <alignment horizontal="left" vertical="center"/>
    </xf>
    <xf numFmtId="0" fontId="4" fillId="2" borderId="0" xfId="1" applyNumberFormat="1" applyFont="1" applyFill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9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  <row r="170">
          <cell r="E170">
            <v>24506840</v>
          </cell>
          <cell r="F170">
            <v>3021638000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topLeftCell="A35" workbookViewId="0">
      <selection activeCell="A48" sqref="A48"/>
    </sheetView>
  </sheetViews>
  <sheetFormatPr defaultRowHeight="13.8" x14ac:dyDescent="0.25"/>
  <cols>
    <col min="1" max="1" width="57" style="1" customWidth="1"/>
    <col min="2" max="2" width="8.109375" style="1" customWidth="1"/>
    <col min="3" max="3" width="19.6640625" style="1" customWidth="1"/>
    <col min="4" max="4" width="19" style="1" customWidth="1"/>
    <col min="5" max="5" width="12.33203125" style="90" customWidth="1"/>
    <col min="6" max="209" width="9.109375" style="56" customWidth="1"/>
    <col min="210" max="226" width="2.5546875" style="56" customWidth="1"/>
    <col min="227" max="228" width="2.6640625" style="56" customWidth="1"/>
    <col min="229" max="229" width="3.5546875" style="56" customWidth="1"/>
    <col min="230" max="230" width="6.33203125" style="56" customWidth="1"/>
    <col min="231" max="231" width="7.88671875" style="56" customWidth="1"/>
    <col min="232" max="232" width="17.88671875" style="56" customWidth="1"/>
    <col min="233" max="233" width="17.5546875" style="56" customWidth="1"/>
    <col min="234" max="465" width="9.109375" style="56" customWidth="1"/>
    <col min="466" max="482" width="2.5546875" style="56" customWidth="1"/>
    <col min="483" max="484" width="2.6640625" style="56" customWidth="1"/>
    <col min="485" max="485" width="3.5546875" style="56" customWidth="1"/>
    <col min="486" max="486" width="6.33203125" style="56" customWidth="1"/>
    <col min="487" max="487" width="7.88671875" style="56" customWidth="1"/>
    <col min="488" max="488" width="17.88671875" style="56" customWidth="1"/>
    <col min="489" max="489" width="17.5546875" style="56" customWidth="1"/>
    <col min="490" max="721" width="9.109375" style="56" customWidth="1"/>
    <col min="722" max="738" width="2.5546875" style="56" customWidth="1"/>
    <col min="739" max="740" width="2.6640625" style="56" customWidth="1"/>
    <col min="741" max="741" width="3.5546875" style="56" customWidth="1"/>
    <col min="742" max="742" width="6.33203125" style="56" customWidth="1"/>
    <col min="743" max="743" width="7.88671875" style="56" customWidth="1"/>
    <col min="744" max="744" width="17.88671875" style="56" customWidth="1"/>
    <col min="745" max="745" width="17.5546875" style="56" customWidth="1"/>
    <col min="746" max="977" width="9.109375" style="56" customWidth="1"/>
    <col min="978" max="994" width="2.5546875" style="56" customWidth="1"/>
    <col min="995" max="996" width="2.6640625" style="56" customWidth="1"/>
    <col min="997" max="997" width="3.5546875" style="56" customWidth="1"/>
    <col min="998" max="998" width="6.33203125" style="56" customWidth="1"/>
    <col min="999" max="999" width="7.88671875" style="56" customWidth="1"/>
    <col min="1000" max="1000" width="17.88671875" style="56" customWidth="1"/>
    <col min="1001" max="1001" width="17.5546875" style="56" customWidth="1"/>
    <col min="1002" max="1233" width="9.109375" style="56" customWidth="1"/>
    <col min="1234" max="1250" width="2.5546875" style="56" customWidth="1"/>
    <col min="1251" max="1252" width="2.6640625" style="56" customWidth="1"/>
    <col min="1253" max="1253" width="3.5546875" style="56" customWidth="1"/>
    <col min="1254" max="1254" width="6.33203125" style="56" customWidth="1"/>
    <col min="1255" max="1255" width="7.88671875" style="56" customWidth="1"/>
    <col min="1256" max="1256" width="17.88671875" style="56" customWidth="1"/>
    <col min="1257" max="1257" width="17.5546875" style="56" customWidth="1"/>
    <col min="1258" max="1489" width="9.109375" style="56" customWidth="1"/>
    <col min="1490" max="1506" width="2.5546875" style="56" customWidth="1"/>
    <col min="1507" max="1508" width="2.6640625" style="56" customWidth="1"/>
    <col min="1509" max="1509" width="3.5546875" style="56" customWidth="1"/>
    <col min="1510" max="1510" width="6.33203125" style="56" customWidth="1"/>
    <col min="1511" max="1511" width="7.88671875" style="56" customWidth="1"/>
    <col min="1512" max="1512" width="17.88671875" style="56" customWidth="1"/>
    <col min="1513" max="1513" width="17.5546875" style="56" customWidth="1"/>
    <col min="1514" max="1745" width="9.109375" style="56" customWidth="1"/>
    <col min="1746" max="1762" width="2.5546875" style="56" customWidth="1"/>
    <col min="1763" max="1764" width="2.6640625" style="56" customWidth="1"/>
    <col min="1765" max="1765" width="3.5546875" style="56" customWidth="1"/>
    <col min="1766" max="1766" width="6.33203125" style="56" customWidth="1"/>
    <col min="1767" max="1767" width="7.88671875" style="56" customWidth="1"/>
    <col min="1768" max="1768" width="17.88671875" style="56" customWidth="1"/>
    <col min="1769" max="1769" width="17.5546875" style="56" customWidth="1"/>
    <col min="1770" max="2001" width="9.109375" style="56" customWidth="1"/>
    <col min="2002" max="2018" width="2.5546875" style="56" customWidth="1"/>
    <col min="2019" max="2020" width="2.6640625" style="56" customWidth="1"/>
    <col min="2021" max="2021" width="3.5546875" style="56" customWidth="1"/>
    <col min="2022" max="2022" width="6.33203125" style="56" customWidth="1"/>
    <col min="2023" max="2023" width="7.88671875" style="56" customWidth="1"/>
    <col min="2024" max="2024" width="17.88671875" style="56" customWidth="1"/>
    <col min="2025" max="2025" width="17.5546875" style="56" customWidth="1"/>
    <col min="2026" max="2257" width="9.109375" style="56" customWidth="1"/>
    <col min="2258" max="2274" width="2.5546875" style="56" customWidth="1"/>
    <col min="2275" max="2276" width="2.6640625" style="56" customWidth="1"/>
    <col min="2277" max="2277" width="3.5546875" style="56" customWidth="1"/>
    <col min="2278" max="2278" width="6.33203125" style="56" customWidth="1"/>
    <col min="2279" max="2279" width="7.88671875" style="56" customWidth="1"/>
    <col min="2280" max="2280" width="17.88671875" style="56" customWidth="1"/>
    <col min="2281" max="2281" width="17.5546875" style="56" customWidth="1"/>
    <col min="2282" max="2513" width="9.109375" style="56" customWidth="1"/>
    <col min="2514" max="2530" width="2.5546875" style="56" customWidth="1"/>
    <col min="2531" max="2532" width="2.6640625" style="56" customWidth="1"/>
    <col min="2533" max="2533" width="3.5546875" style="56" customWidth="1"/>
    <col min="2534" max="2534" width="6.33203125" style="56" customWidth="1"/>
    <col min="2535" max="2535" width="7.88671875" style="56" customWidth="1"/>
    <col min="2536" max="2536" width="17.88671875" style="56" customWidth="1"/>
    <col min="2537" max="2537" width="17.5546875" style="56" customWidth="1"/>
    <col min="2538" max="2769" width="9.109375" style="56" customWidth="1"/>
    <col min="2770" max="2786" width="2.5546875" style="56" customWidth="1"/>
    <col min="2787" max="2788" width="2.6640625" style="56" customWidth="1"/>
    <col min="2789" max="2789" width="3.5546875" style="56" customWidth="1"/>
    <col min="2790" max="2790" width="6.33203125" style="56" customWidth="1"/>
    <col min="2791" max="2791" width="7.88671875" style="56" customWidth="1"/>
    <col min="2792" max="2792" width="17.88671875" style="56" customWidth="1"/>
    <col min="2793" max="2793" width="17.5546875" style="56" customWidth="1"/>
    <col min="2794" max="3025" width="9.109375" style="56" customWidth="1"/>
    <col min="3026" max="3042" width="2.5546875" style="56" customWidth="1"/>
    <col min="3043" max="3044" width="2.6640625" style="56" customWidth="1"/>
    <col min="3045" max="3045" width="3.5546875" style="56" customWidth="1"/>
    <col min="3046" max="3046" width="6.33203125" style="56" customWidth="1"/>
    <col min="3047" max="3047" width="7.88671875" style="56" customWidth="1"/>
    <col min="3048" max="3048" width="17.88671875" style="56" customWidth="1"/>
    <col min="3049" max="3049" width="17.5546875" style="56" customWidth="1"/>
    <col min="3050" max="3281" width="9.109375" style="56" customWidth="1"/>
    <col min="3282" max="3298" width="2.5546875" style="56" customWidth="1"/>
    <col min="3299" max="3300" width="2.6640625" style="56" customWidth="1"/>
    <col min="3301" max="3301" width="3.5546875" style="56" customWidth="1"/>
    <col min="3302" max="3302" width="6.33203125" style="56" customWidth="1"/>
    <col min="3303" max="3303" width="7.88671875" style="56" customWidth="1"/>
    <col min="3304" max="3304" width="17.88671875" style="56" customWidth="1"/>
    <col min="3305" max="3305" width="17.5546875" style="56" customWidth="1"/>
    <col min="3306" max="3537" width="9.109375" style="56" customWidth="1"/>
    <col min="3538" max="3554" width="2.5546875" style="56" customWidth="1"/>
    <col min="3555" max="3556" width="2.6640625" style="56" customWidth="1"/>
    <col min="3557" max="3557" width="3.5546875" style="56" customWidth="1"/>
    <col min="3558" max="3558" width="6.33203125" style="56" customWidth="1"/>
    <col min="3559" max="3559" width="7.88671875" style="56" customWidth="1"/>
    <col min="3560" max="3560" width="17.88671875" style="56" customWidth="1"/>
    <col min="3561" max="3561" width="17.5546875" style="56" customWidth="1"/>
    <col min="3562" max="3793" width="9.109375" style="56" customWidth="1"/>
    <col min="3794" max="3810" width="2.5546875" style="56" customWidth="1"/>
    <col min="3811" max="3812" width="2.6640625" style="56" customWidth="1"/>
    <col min="3813" max="3813" width="3.5546875" style="56" customWidth="1"/>
    <col min="3814" max="3814" width="6.33203125" style="56" customWidth="1"/>
    <col min="3815" max="3815" width="7.88671875" style="56" customWidth="1"/>
    <col min="3816" max="3816" width="17.88671875" style="56" customWidth="1"/>
    <col min="3817" max="3817" width="17.5546875" style="56" customWidth="1"/>
    <col min="3818" max="4049" width="9.109375" style="56" customWidth="1"/>
    <col min="4050" max="4066" width="2.5546875" style="56" customWidth="1"/>
    <col min="4067" max="4068" width="2.6640625" style="56" customWidth="1"/>
    <col min="4069" max="4069" width="3.5546875" style="56" customWidth="1"/>
    <col min="4070" max="4070" width="6.33203125" style="56" customWidth="1"/>
    <col min="4071" max="4071" width="7.88671875" style="56" customWidth="1"/>
    <col min="4072" max="4072" width="17.88671875" style="56" customWidth="1"/>
    <col min="4073" max="4073" width="17.5546875" style="56" customWidth="1"/>
    <col min="4074" max="4305" width="9.109375" style="56" customWidth="1"/>
    <col min="4306" max="4322" width="2.5546875" style="56" customWidth="1"/>
    <col min="4323" max="4324" width="2.6640625" style="56" customWidth="1"/>
    <col min="4325" max="4325" width="3.5546875" style="56" customWidth="1"/>
    <col min="4326" max="4326" width="6.33203125" style="56" customWidth="1"/>
    <col min="4327" max="4327" width="7.88671875" style="56" customWidth="1"/>
    <col min="4328" max="4328" width="17.88671875" style="56" customWidth="1"/>
    <col min="4329" max="4329" width="17.5546875" style="56" customWidth="1"/>
    <col min="4330" max="4561" width="9.109375" style="56" customWidth="1"/>
    <col min="4562" max="4578" width="2.5546875" style="56" customWidth="1"/>
    <col min="4579" max="4580" width="2.6640625" style="56" customWidth="1"/>
    <col min="4581" max="4581" width="3.5546875" style="56" customWidth="1"/>
    <col min="4582" max="4582" width="6.33203125" style="56" customWidth="1"/>
    <col min="4583" max="4583" width="7.88671875" style="56" customWidth="1"/>
    <col min="4584" max="4584" width="17.88671875" style="56" customWidth="1"/>
    <col min="4585" max="4585" width="17.5546875" style="56" customWidth="1"/>
    <col min="4586" max="4817" width="9.109375" style="56" customWidth="1"/>
    <col min="4818" max="4834" width="2.5546875" style="56" customWidth="1"/>
    <col min="4835" max="4836" width="2.6640625" style="56" customWidth="1"/>
    <col min="4837" max="4837" width="3.5546875" style="56" customWidth="1"/>
    <col min="4838" max="4838" width="6.33203125" style="56" customWidth="1"/>
    <col min="4839" max="4839" width="7.88671875" style="56" customWidth="1"/>
    <col min="4840" max="4840" width="17.88671875" style="56" customWidth="1"/>
    <col min="4841" max="4841" width="17.5546875" style="56" customWidth="1"/>
    <col min="4842" max="5073" width="9.109375" style="56" customWidth="1"/>
    <col min="5074" max="5090" width="2.5546875" style="56" customWidth="1"/>
    <col min="5091" max="5092" width="2.6640625" style="56" customWidth="1"/>
    <col min="5093" max="5093" width="3.5546875" style="56" customWidth="1"/>
    <col min="5094" max="5094" width="6.33203125" style="56" customWidth="1"/>
    <col min="5095" max="5095" width="7.88671875" style="56" customWidth="1"/>
    <col min="5096" max="5096" width="17.88671875" style="56" customWidth="1"/>
    <col min="5097" max="5097" width="17.5546875" style="56" customWidth="1"/>
    <col min="5098" max="5329" width="9.109375" style="56" customWidth="1"/>
    <col min="5330" max="5346" width="2.5546875" style="56" customWidth="1"/>
    <col min="5347" max="5348" width="2.6640625" style="56" customWidth="1"/>
    <col min="5349" max="5349" width="3.5546875" style="56" customWidth="1"/>
    <col min="5350" max="5350" width="6.33203125" style="56" customWidth="1"/>
    <col min="5351" max="5351" width="7.88671875" style="56" customWidth="1"/>
    <col min="5352" max="5352" width="17.88671875" style="56" customWidth="1"/>
    <col min="5353" max="5353" width="17.5546875" style="56" customWidth="1"/>
    <col min="5354" max="5585" width="9.109375" style="56" customWidth="1"/>
    <col min="5586" max="5602" width="2.5546875" style="56" customWidth="1"/>
    <col min="5603" max="5604" width="2.6640625" style="56" customWidth="1"/>
    <col min="5605" max="5605" width="3.5546875" style="56" customWidth="1"/>
    <col min="5606" max="5606" width="6.33203125" style="56" customWidth="1"/>
    <col min="5607" max="5607" width="7.88671875" style="56" customWidth="1"/>
    <col min="5608" max="5608" width="17.88671875" style="56" customWidth="1"/>
    <col min="5609" max="5609" width="17.5546875" style="56" customWidth="1"/>
    <col min="5610" max="5841" width="9.109375" style="56" customWidth="1"/>
    <col min="5842" max="5858" width="2.5546875" style="56" customWidth="1"/>
    <col min="5859" max="5860" width="2.6640625" style="56" customWidth="1"/>
    <col min="5861" max="5861" width="3.5546875" style="56" customWidth="1"/>
    <col min="5862" max="5862" width="6.33203125" style="56" customWidth="1"/>
    <col min="5863" max="5863" width="7.88671875" style="56" customWidth="1"/>
    <col min="5864" max="5864" width="17.88671875" style="56" customWidth="1"/>
    <col min="5865" max="5865" width="17.5546875" style="56" customWidth="1"/>
    <col min="5866" max="6097" width="9.109375" style="56" customWidth="1"/>
    <col min="6098" max="6114" width="2.5546875" style="56" customWidth="1"/>
    <col min="6115" max="6116" width="2.6640625" style="56" customWidth="1"/>
    <col min="6117" max="6117" width="3.5546875" style="56" customWidth="1"/>
    <col min="6118" max="6118" width="6.33203125" style="56" customWidth="1"/>
    <col min="6119" max="6119" width="7.88671875" style="56" customWidth="1"/>
    <col min="6120" max="6120" width="17.88671875" style="56" customWidth="1"/>
    <col min="6121" max="6121" width="17.5546875" style="56" customWidth="1"/>
    <col min="6122" max="6353" width="9.109375" style="56" customWidth="1"/>
    <col min="6354" max="6370" width="2.5546875" style="56" customWidth="1"/>
    <col min="6371" max="6372" width="2.6640625" style="56" customWidth="1"/>
    <col min="6373" max="6373" width="3.5546875" style="56" customWidth="1"/>
    <col min="6374" max="6374" width="6.33203125" style="56" customWidth="1"/>
    <col min="6375" max="6375" width="7.88671875" style="56" customWidth="1"/>
    <col min="6376" max="6376" width="17.88671875" style="56" customWidth="1"/>
    <col min="6377" max="6377" width="17.5546875" style="56" customWidth="1"/>
    <col min="6378" max="6609" width="9.109375" style="56" customWidth="1"/>
    <col min="6610" max="6626" width="2.5546875" style="56" customWidth="1"/>
    <col min="6627" max="6628" width="2.6640625" style="56" customWidth="1"/>
    <col min="6629" max="6629" width="3.5546875" style="56" customWidth="1"/>
    <col min="6630" max="6630" width="6.33203125" style="56" customWidth="1"/>
    <col min="6631" max="6631" width="7.88671875" style="56" customWidth="1"/>
    <col min="6632" max="6632" width="17.88671875" style="56" customWidth="1"/>
    <col min="6633" max="6633" width="17.5546875" style="56" customWidth="1"/>
    <col min="6634" max="6865" width="9.109375" style="56" customWidth="1"/>
    <col min="6866" max="6882" width="2.5546875" style="56" customWidth="1"/>
    <col min="6883" max="6884" width="2.6640625" style="56" customWidth="1"/>
    <col min="6885" max="6885" width="3.5546875" style="56" customWidth="1"/>
    <col min="6886" max="6886" width="6.33203125" style="56" customWidth="1"/>
    <col min="6887" max="6887" width="7.88671875" style="56" customWidth="1"/>
    <col min="6888" max="6888" width="17.88671875" style="56" customWidth="1"/>
    <col min="6889" max="6889" width="17.5546875" style="56" customWidth="1"/>
    <col min="6890" max="7121" width="9.109375" style="56" customWidth="1"/>
    <col min="7122" max="7138" width="2.5546875" style="56" customWidth="1"/>
    <col min="7139" max="7140" width="2.6640625" style="56" customWidth="1"/>
    <col min="7141" max="7141" width="3.5546875" style="56" customWidth="1"/>
    <col min="7142" max="7142" width="6.33203125" style="56" customWidth="1"/>
    <col min="7143" max="7143" width="7.88671875" style="56" customWidth="1"/>
    <col min="7144" max="7144" width="17.88671875" style="56" customWidth="1"/>
    <col min="7145" max="7145" width="17.5546875" style="56" customWidth="1"/>
    <col min="7146" max="7377" width="9.109375" style="56" customWidth="1"/>
    <col min="7378" max="7394" width="2.5546875" style="56" customWidth="1"/>
    <col min="7395" max="7396" width="2.6640625" style="56" customWidth="1"/>
    <col min="7397" max="7397" width="3.5546875" style="56" customWidth="1"/>
    <col min="7398" max="7398" width="6.33203125" style="56" customWidth="1"/>
    <col min="7399" max="7399" width="7.88671875" style="56" customWidth="1"/>
    <col min="7400" max="7400" width="17.88671875" style="56" customWidth="1"/>
    <col min="7401" max="7401" width="17.5546875" style="56" customWidth="1"/>
    <col min="7402" max="7633" width="9.109375" style="56" customWidth="1"/>
    <col min="7634" max="7650" width="2.5546875" style="56" customWidth="1"/>
    <col min="7651" max="7652" width="2.6640625" style="56" customWidth="1"/>
    <col min="7653" max="7653" width="3.5546875" style="56" customWidth="1"/>
    <col min="7654" max="7654" width="6.33203125" style="56" customWidth="1"/>
    <col min="7655" max="7655" width="7.88671875" style="56" customWidth="1"/>
    <col min="7656" max="7656" width="17.88671875" style="56" customWidth="1"/>
    <col min="7657" max="7657" width="17.5546875" style="56" customWidth="1"/>
    <col min="7658" max="7889" width="9.109375" style="56" customWidth="1"/>
    <col min="7890" max="7906" width="2.5546875" style="56" customWidth="1"/>
    <col min="7907" max="7908" width="2.6640625" style="56" customWidth="1"/>
    <col min="7909" max="7909" width="3.5546875" style="56" customWidth="1"/>
    <col min="7910" max="7910" width="6.33203125" style="56" customWidth="1"/>
    <col min="7911" max="7911" width="7.88671875" style="56" customWidth="1"/>
    <col min="7912" max="7912" width="17.88671875" style="56" customWidth="1"/>
    <col min="7913" max="7913" width="17.5546875" style="56" customWidth="1"/>
    <col min="7914" max="8145" width="9.109375" style="56" customWidth="1"/>
    <col min="8146" max="8162" width="2.5546875" style="56" customWidth="1"/>
    <col min="8163" max="8164" width="2.6640625" style="56" customWidth="1"/>
    <col min="8165" max="8165" width="3.5546875" style="56" customWidth="1"/>
    <col min="8166" max="8166" width="6.33203125" style="56" customWidth="1"/>
    <col min="8167" max="8167" width="7.88671875" style="56" customWidth="1"/>
    <col min="8168" max="8168" width="17.88671875" style="56" customWidth="1"/>
    <col min="8169" max="8169" width="17.5546875" style="56" customWidth="1"/>
    <col min="8170" max="8401" width="9.109375" style="56" customWidth="1"/>
    <col min="8402" max="8418" width="2.5546875" style="56" customWidth="1"/>
    <col min="8419" max="8420" width="2.6640625" style="56" customWidth="1"/>
    <col min="8421" max="8421" width="3.5546875" style="56" customWidth="1"/>
    <col min="8422" max="8422" width="6.33203125" style="56" customWidth="1"/>
    <col min="8423" max="8423" width="7.88671875" style="56" customWidth="1"/>
    <col min="8424" max="8424" width="17.88671875" style="56" customWidth="1"/>
    <col min="8425" max="8425" width="17.5546875" style="56" customWidth="1"/>
    <col min="8426" max="8657" width="9.109375" style="56" customWidth="1"/>
    <col min="8658" max="8674" width="2.5546875" style="56" customWidth="1"/>
    <col min="8675" max="8676" width="2.6640625" style="56" customWidth="1"/>
    <col min="8677" max="8677" width="3.5546875" style="56" customWidth="1"/>
    <col min="8678" max="8678" width="6.33203125" style="56" customWidth="1"/>
    <col min="8679" max="8679" width="7.88671875" style="56" customWidth="1"/>
    <col min="8680" max="8680" width="17.88671875" style="56" customWidth="1"/>
    <col min="8681" max="8681" width="17.5546875" style="56" customWidth="1"/>
    <col min="8682" max="8913" width="9.109375" style="56" customWidth="1"/>
    <col min="8914" max="8930" width="2.5546875" style="56" customWidth="1"/>
    <col min="8931" max="8932" width="2.6640625" style="56" customWidth="1"/>
    <col min="8933" max="8933" width="3.5546875" style="56" customWidth="1"/>
    <col min="8934" max="8934" width="6.33203125" style="56" customWidth="1"/>
    <col min="8935" max="8935" width="7.88671875" style="56" customWidth="1"/>
    <col min="8936" max="8936" width="17.88671875" style="56" customWidth="1"/>
    <col min="8937" max="8937" width="17.5546875" style="56" customWidth="1"/>
    <col min="8938" max="9169" width="9.109375" style="56" customWidth="1"/>
    <col min="9170" max="9186" width="2.5546875" style="56" customWidth="1"/>
    <col min="9187" max="9188" width="2.6640625" style="56" customWidth="1"/>
    <col min="9189" max="9189" width="3.5546875" style="56" customWidth="1"/>
    <col min="9190" max="9190" width="6.33203125" style="56" customWidth="1"/>
    <col min="9191" max="9191" width="7.88671875" style="56" customWidth="1"/>
    <col min="9192" max="9192" width="17.88671875" style="56" customWidth="1"/>
    <col min="9193" max="9193" width="17.5546875" style="56" customWidth="1"/>
    <col min="9194" max="9425" width="9.109375" style="56" customWidth="1"/>
    <col min="9426" max="9442" width="2.5546875" style="56" customWidth="1"/>
    <col min="9443" max="9444" width="2.6640625" style="56" customWidth="1"/>
    <col min="9445" max="9445" width="3.5546875" style="56" customWidth="1"/>
    <col min="9446" max="9446" width="6.33203125" style="56" customWidth="1"/>
    <col min="9447" max="9447" width="7.88671875" style="56" customWidth="1"/>
    <col min="9448" max="9448" width="17.88671875" style="56" customWidth="1"/>
    <col min="9449" max="9449" width="17.5546875" style="56" customWidth="1"/>
    <col min="9450" max="9681" width="9.109375" style="56" customWidth="1"/>
    <col min="9682" max="9698" width="2.5546875" style="56" customWidth="1"/>
    <col min="9699" max="9700" width="2.6640625" style="56" customWidth="1"/>
    <col min="9701" max="9701" width="3.5546875" style="56" customWidth="1"/>
    <col min="9702" max="9702" width="6.33203125" style="56" customWidth="1"/>
    <col min="9703" max="9703" width="7.88671875" style="56" customWidth="1"/>
    <col min="9704" max="9704" width="17.88671875" style="56" customWidth="1"/>
    <col min="9705" max="9705" width="17.5546875" style="56" customWidth="1"/>
    <col min="9706" max="9937" width="9.109375" style="56" customWidth="1"/>
    <col min="9938" max="9954" width="2.5546875" style="56" customWidth="1"/>
    <col min="9955" max="9956" width="2.6640625" style="56" customWidth="1"/>
    <col min="9957" max="9957" width="3.5546875" style="56" customWidth="1"/>
    <col min="9958" max="9958" width="6.33203125" style="56" customWidth="1"/>
    <col min="9959" max="9959" width="7.88671875" style="56" customWidth="1"/>
    <col min="9960" max="9960" width="17.88671875" style="56" customWidth="1"/>
    <col min="9961" max="9961" width="17.5546875" style="56" customWidth="1"/>
    <col min="9962" max="10193" width="9.109375" style="56" customWidth="1"/>
    <col min="10194" max="10210" width="2.5546875" style="56" customWidth="1"/>
    <col min="10211" max="10212" width="2.6640625" style="56" customWidth="1"/>
    <col min="10213" max="10213" width="3.5546875" style="56" customWidth="1"/>
    <col min="10214" max="10214" width="6.33203125" style="56" customWidth="1"/>
    <col min="10215" max="10215" width="7.88671875" style="56" customWidth="1"/>
    <col min="10216" max="10216" width="17.88671875" style="56" customWidth="1"/>
    <col min="10217" max="10217" width="17.5546875" style="56" customWidth="1"/>
    <col min="10218" max="10449" width="9.109375" style="56" customWidth="1"/>
    <col min="10450" max="10466" width="2.5546875" style="56" customWidth="1"/>
    <col min="10467" max="10468" width="2.6640625" style="56" customWidth="1"/>
    <col min="10469" max="10469" width="3.5546875" style="56" customWidth="1"/>
    <col min="10470" max="10470" width="6.33203125" style="56" customWidth="1"/>
    <col min="10471" max="10471" width="7.88671875" style="56" customWidth="1"/>
    <col min="10472" max="10472" width="17.88671875" style="56" customWidth="1"/>
    <col min="10473" max="10473" width="17.5546875" style="56" customWidth="1"/>
    <col min="10474" max="10705" width="9.109375" style="56" customWidth="1"/>
    <col min="10706" max="10722" width="2.5546875" style="56" customWidth="1"/>
    <col min="10723" max="10724" width="2.6640625" style="56" customWidth="1"/>
    <col min="10725" max="10725" width="3.5546875" style="56" customWidth="1"/>
    <col min="10726" max="10726" width="6.33203125" style="56" customWidth="1"/>
    <col min="10727" max="10727" width="7.88671875" style="56" customWidth="1"/>
    <col min="10728" max="10728" width="17.88671875" style="56" customWidth="1"/>
    <col min="10729" max="10729" width="17.5546875" style="56" customWidth="1"/>
    <col min="10730" max="10961" width="9.109375" style="56" customWidth="1"/>
    <col min="10962" max="10978" width="2.5546875" style="56" customWidth="1"/>
    <col min="10979" max="10980" width="2.6640625" style="56" customWidth="1"/>
    <col min="10981" max="10981" width="3.5546875" style="56" customWidth="1"/>
    <col min="10982" max="10982" width="6.33203125" style="56" customWidth="1"/>
    <col min="10983" max="10983" width="7.88671875" style="56" customWidth="1"/>
    <col min="10984" max="10984" width="17.88671875" style="56" customWidth="1"/>
    <col min="10985" max="10985" width="17.5546875" style="56" customWidth="1"/>
    <col min="10986" max="11217" width="9.109375" style="56" customWidth="1"/>
    <col min="11218" max="11234" width="2.5546875" style="56" customWidth="1"/>
    <col min="11235" max="11236" width="2.6640625" style="56" customWidth="1"/>
    <col min="11237" max="11237" width="3.5546875" style="56" customWidth="1"/>
    <col min="11238" max="11238" width="6.33203125" style="56" customWidth="1"/>
    <col min="11239" max="11239" width="7.88671875" style="56" customWidth="1"/>
    <col min="11240" max="11240" width="17.88671875" style="56" customWidth="1"/>
    <col min="11241" max="11241" width="17.5546875" style="56" customWidth="1"/>
    <col min="11242" max="11473" width="9.109375" style="56" customWidth="1"/>
    <col min="11474" max="11490" width="2.5546875" style="56" customWidth="1"/>
    <col min="11491" max="11492" width="2.6640625" style="56" customWidth="1"/>
    <col min="11493" max="11493" width="3.5546875" style="56" customWidth="1"/>
    <col min="11494" max="11494" width="6.33203125" style="56" customWidth="1"/>
    <col min="11495" max="11495" width="7.88671875" style="56" customWidth="1"/>
    <col min="11496" max="11496" width="17.88671875" style="56" customWidth="1"/>
    <col min="11497" max="11497" width="17.5546875" style="56" customWidth="1"/>
    <col min="11498" max="11729" width="9.109375" style="56" customWidth="1"/>
    <col min="11730" max="11746" width="2.5546875" style="56" customWidth="1"/>
    <col min="11747" max="11748" width="2.6640625" style="56" customWidth="1"/>
    <col min="11749" max="11749" width="3.5546875" style="56" customWidth="1"/>
    <col min="11750" max="11750" width="6.33203125" style="56" customWidth="1"/>
    <col min="11751" max="11751" width="7.88671875" style="56" customWidth="1"/>
    <col min="11752" max="11752" width="17.88671875" style="56" customWidth="1"/>
    <col min="11753" max="11753" width="17.5546875" style="56" customWidth="1"/>
    <col min="11754" max="11985" width="9.109375" style="56" customWidth="1"/>
    <col min="11986" max="12002" width="2.5546875" style="56" customWidth="1"/>
    <col min="12003" max="12004" width="2.6640625" style="56" customWidth="1"/>
    <col min="12005" max="12005" width="3.5546875" style="56" customWidth="1"/>
    <col min="12006" max="12006" width="6.33203125" style="56" customWidth="1"/>
    <col min="12007" max="12007" width="7.88671875" style="56" customWidth="1"/>
    <col min="12008" max="12008" width="17.88671875" style="56" customWidth="1"/>
    <col min="12009" max="12009" width="17.5546875" style="56" customWidth="1"/>
    <col min="12010" max="12241" width="9.109375" style="56" customWidth="1"/>
    <col min="12242" max="12258" width="2.5546875" style="56" customWidth="1"/>
    <col min="12259" max="12260" width="2.6640625" style="56" customWidth="1"/>
    <col min="12261" max="12261" width="3.5546875" style="56" customWidth="1"/>
    <col min="12262" max="12262" width="6.33203125" style="56" customWidth="1"/>
    <col min="12263" max="12263" width="7.88671875" style="56" customWidth="1"/>
    <col min="12264" max="12264" width="17.88671875" style="56" customWidth="1"/>
    <col min="12265" max="12265" width="17.5546875" style="56" customWidth="1"/>
    <col min="12266" max="12497" width="9.109375" style="56" customWidth="1"/>
    <col min="12498" max="12514" width="2.5546875" style="56" customWidth="1"/>
    <col min="12515" max="12516" width="2.6640625" style="56" customWidth="1"/>
    <col min="12517" max="12517" width="3.5546875" style="56" customWidth="1"/>
    <col min="12518" max="12518" width="6.33203125" style="56" customWidth="1"/>
    <col min="12519" max="12519" width="7.88671875" style="56" customWidth="1"/>
    <col min="12520" max="12520" width="17.88671875" style="56" customWidth="1"/>
    <col min="12521" max="12521" width="17.5546875" style="56" customWidth="1"/>
    <col min="12522" max="12753" width="9.109375" style="56" customWidth="1"/>
    <col min="12754" max="12770" width="2.5546875" style="56" customWidth="1"/>
    <col min="12771" max="12772" width="2.6640625" style="56" customWidth="1"/>
    <col min="12773" max="12773" width="3.5546875" style="56" customWidth="1"/>
    <col min="12774" max="12774" width="6.33203125" style="56" customWidth="1"/>
    <col min="12775" max="12775" width="7.88671875" style="56" customWidth="1"/>
    <col min="12776" max="12776" width="17.88671875" style="56" customWidth="1"/>
    <col min="12777" max="12777" width="17.5546875" style="56" customWidth="1"/>
    <col min="12778" max="13009" width="9.109375" style="56" customWidth="1"/>
    <col min="13010" max="13026" width="2.5546875" style="56" customWidth="1"/>
    <col min="13027" max="13028" width="2.6640625" style="56" customWidth="1"/>
    <col min="13029" max="13029" width="3.5546875" style="56" customWidth="1"/>
    <col min="13030" max="13030" width="6.33203125" style="56" customWidth="1"/>
    <col min="13031" max="13031" width="7.88671875" style="56" customWidth="1"/>
    <col min="13032" max="13032" width="17.88671875" style="56" customWidth="1"/>
    <col min="13033" max="13033" width="17.5546875" style="56" customWidth="1"/>
    <col min="13034" max="13265" width="9.109375" style="56" customWidth="1"/>
    <col min="13266" max="13282" width="2.5546875" style="56" customWidth="1"/>
    <col min="13283" max="13284" width="2.6640625" style="56" customWidth="1"/>
    <col min="13285" max="13285" width="3.5546875" style="56" customWidth="1"/>
    <col min="13286" max="13286" width="6.33203125" style="56" customWidth="1"/>
    <col min="13287" max="13287" width="7.88671875" style="56" customWidth="1"/>
    <col min="13288" max="13288" width="17.88671875" style="56" customWidth="1"/>
    <col min="13289" max="13289" width="17.5546875" style="56" customWidth="1"/>
    <col min="13290" max="13521" width="9.109375" style="56" customWidth="1"/>
    <col min="13522" max="13538" width="2.5546875" style="56" customWidth="1"/>
    <col min="13539" max="13540" width="2.6640625" style="56" customWidth="1"/>
    <col min="13541" max="13541" width="3.5546875" style="56" customWidth="1"/>
    <col min="13542" max="13542" width="6.33203125" style="56" customWidth="1"/>
    <col min="13543" max="13543" width="7.88671875" style="56" customWidth="1"/>
    <col min="13544" max="13544" width="17.88671875" style="56" customWidth="1"/>
    <col min="13545" max="13545" width="17.5546875" style="56" customWidth="1"/>
    <col min="13546" max="13777" width="9.109375" style="56" customWidth="1"/>
    <col min="13778" max="13794" width="2.5546875" style="56" customWidth="1"/>
    <col min="13795" max="13796" width="2.6640625" style="56" customWidth="1"/>
    <col min="13797" max="13797" width="3.5546875" style="56" customWidth="1"/>
    <col min="13798" max="13798" width="6.33203125" style="56" customWidth="1"/>
    <col min="13799" max="13799" width="7.88671875" style="56" customWidth="1"/>
    <col min="13800" max="13800" width="17.88671875" style="56" customWidth="1"/>
    <col min="13801" max="13801" width="17.5546875" style="56" customWidth="1"/>
    <col min="13802" max="14033" width="9.109375" style="56" customWidth="1"/>
    <col min="14034" max="14050" width="2.5546875" style="56" customWidth="1"/>
    <col min="14051" max="14052" width="2.6640625" style="56" customWidth="1"/>
    <col min="14053" max="14053" width="3.5546875" style="56" customWidth="1"/>
    <col min="14054" max="14054" width="6.33203125" style="56" customWidth="1"/>
    <col min="14055" max="14055" width="7.88671875" style="56" customWidth="1"/>
    <col min="14056" max="14056" width="17.88671875" style="56" customWidth="1"/>
    <col min="14057" max="14057" width="17.5546875" style="56" customWidth="1"/>
    <col min="14058" max="14289" width="9.109375" style="56" customWidth="1"/>
    <col min="14290" max="14306" width="2.5546875" style="56" customWidth="1"/>
    <col min="14307" max="14308" width="2.6640625" style="56" customWidth="1"/>
    <col min="14309" max="14309" width="3.5546875" style="56" customWidth="1"/>
    <col min="14310" max="14310" width="6.33203125" style="56" customWidth="1"/>
    <col min="14311" max="14311" width="7.88671875" style="56" customWidth="1"/>
    <col min="14312" max="14312" width="17.88671875" style="56" customWidth="1"/>
    <col min="14313" max="14313" width="17.5546875" style="56" customWidth="1"/>
    <col min="14314" max="14545" width="9.109375" style="56" customWidth="1"/>
    <col min="14546" max="14562" width="2.5546875" style="56" customWidth="1"/>
    <col min="14563" max="14564" width="2.6640625" style="56" customWidth="1"/>
    <col min="14565" max="14565" width="3.5546875" style="56" customWidth="1"/>
    <col min="14566" max="14566" width="6.33203125" style="56" customWidth="1"/>
    <col min="14567" max="14567" width="7.88671875" style="56" customWidth="1"/>
    <col min="14568" max="14568" width="17.88671875" style="56" customWidth="1"/>
    <col min="14569" max="14569" width="17.5546875" style="56" customWidth="1"/>
    <col min="14570" max="14801" width="9.109375" style="56" customWidth="1"/>
    <col min="14802" max="14818" width="2.5546875" style="56" customWidth="1"/>
    <col min="14819" max="14820" width="2.6640625" style="56" customWidth="1"/>
    <col min="14821" max="14821" width="3.5546875" style="56" customWidth="1"/>
    <col min="14822" max="14822" width="6.33203125" style="56" customWidth="1"/>
    <col min="14823" max="14823" width="7.88671875" style="56" customWidth="1"/>
    <col min="14824" max="14824" width="17.88671875" style="56" customWidth="1"/>
    <col min="14825" max="14825" width="17.5546875" style="56" customWidth="1"/>
    <col min="14826" max="15057" width="9.109375" style="56" customWidth="1"/>
    <col min="15058" max="15074" width="2.5546875" style="56" customWidth="1"/>
    <col min="15075" max="15076" width="2.6640625" style="56" customWidth="1"/>
    <col min="15077" max="15077" width="3.5546875" style="56" customWidth="1"/>
    <col min="15078" max="15078" width="6.33203125" style="56" customWidth="1"/>
    <col min="15079" max="15079" width="7.88671875" style="56" customWidth="1"/>
    <col min="15080" max="15080" width="17.88671875" style="56" customWidth="1"/>
    <col min="15081" max="15081" width="17.5546875" style="56" customWidth="1"/>
    <col min="15082" max="15313" width="9.109375" style="56" customWidth="1"/>
    <col min="15314" max="15330" width="2.5546875" style="56" customWidth="1"/>
    <col min="15331" max="15332" width="2.6640625" style="56" customWidth="1"/>
    <col min="15333" max="15333" width="3.5546875" style="56" customWidth="1"/>
    <col min="15334" max="15334" width="6.33203125" style="56" customWidth="1"/>
    <col min="15335" max="15335" width="7.88671875" style="56" customWidth="1"/>
    <col min="15336" max="15336" width="17.88671875" style="56" customWidth="1"/>
    <col min="15337" max="15337" width="17.5546875" style="56" customWidth="1"/>
    <col min="15338" max="15569" width="9.109375" style="56" customWidth="1"/>
    <col min="15570" max="15586" width="2.5546875" style="56" customWidth="1"/>
    <col min="15587" max="15588" width="2.6640625" style="56" customWidth="1"/>
    <col min="15589" max="15589" width="3.5546875" style="56" customWidth="1"/>
    <col min="15590" max="15590" width="6.33203125" style="56" customWidth="1"/>
    <col min="15591" max="15591" width="7.88671875" style="56" customWidth="1"/>
    <col min="15592" max="15592" width="17.88671875" style="56" customWidth="1"/>
    <col min="15593" max="15593" width="17.5546875" style="56" customWidth="1"/>
    <col min="15594" max="15825" width="9.109375" style="56" customWidth="1"/>
    <col min="15826" max="15842" width="2.5546875" style="56" customWidth="1"/>
    <col min="15843" max="15844" width="2.6640625" style="56" customWidth="1"/>
    <col min="15845" max="15845" width="3.5546875" style="56" customWidth="1"/>
    <col min="15846" max="15846" width="6.33203125" style="56" customWidth="1"/>
    <col min="15847" max="15847" width="7.88671875" style="56" customWidth="1"/>
    <col min="15848" max="15848" width="17.88671875" style="56" customWidth="1"/>
    <col min="15849" max="15849" width="17.5546875" style="56" customWidth="1"/>
    <col min="15850" max="16081" width="9.109375" style="56" customWidth="1"/>
    <col min="16082" max="16098" width="2.5546875" style="56" customWidth="1"/>
    <col min="16099" max="16100" width="2.6640625" style="56" customWidth="1"/>
    <col min="16101" max="16101" width="3.5546875" style="56" customWidth="1"/>
    <col min="16102" max="16102" width="6.33203125" style="56" customWidth="1"/>
    <col min="16103" max="16103" width="7.88671875" style="56" customWidth="1"/>
    <col min="16104" max="16104" width="17.88671875" style="56" customWidth="1"/>
    <col min="16105" max="16105" width="17.5546875" style="56" customWidth="1"/>
    <col min="16106" max="16337" width="9.109375" style="56" customWidth="1"/>
    <col min="16338" max="16381" width="8.88671875" style="56"/>
    <col min="16382" max="16384" width="8.88671875" style="56" customWidth="1"/>
  </cols>
  <sheetData>
    <row r="1" spans="1:5" s="55" customFormat="1" ht="14.25" customHeight="1" x14ac:dyDescent="0.25">
      <c r="A1" s="73"/>
      <c r="B1" s="73"/>
      <c r="C1" s="84"/>
      <c r="D1" s="84"/>
      <c r="E1" s="73"/>
    </row>
    <row r="2" spans="1:5" s="1" customFormat="1" ht="10.199999999999999" customHeight="1" x14ac:dyDescent="0.3">
      <c r="C2" s="84"/>
      <c r="D2" s="84"/>
    </row>
    <row r="3" spans="1:5" s="55" customFormat="1" ht="11.25" customHeight="1" x14ac:dyDescent="0.25">
      <c r="A3" s="73"/>
      <c r="B3" s="73"/>
      <c r="C3" s="127"/>
      <c r="D3" s="127"/>
    </row>
    <row r="4" spans="1:5" ht="12" customHeight="1" x14ac:dyDescent="0.25">
      <c r="A4" s="2" t="s">
        <v>1</v>
      </c>
      <c r="B4" s="2"/>
      <c r="C4" s="128" t="s">
        <v>0</v>
      </c>
      <c r="D4" s="128"/>
    </row>
    <row r="5" spans="1:5" s="55" customFormat="1" ht="4.5" customHeight="1" x14ac:dyDescent="0.25">
      <c r="A5" s="73"/>
      <c r="B5" s="73"/>
      <c r="C5" s="57"/>
      <c r="D5" s="57"/>
    </row>
    <row r="6" spans="1:5" ht="12" customHeight="1" x14ac:dyDescent="0.25">
      <c r="A6" s="2" t="s">
        <v>2</v>
      </c>
      <c r="B6" s="2"/>
      <c r="C6" s="126" t="s">
        <v>3</v>
      </c>
      <c r="D6" s="126"/>
    </row>
    <row r="7" spans="1:5" s="55" customFormat="1" ht="6" customHeight="1" x14ac:dyDescent="0.25">
      <c r="A7" s="73"/>
      <c r="B7" s="73"/>
      <c r="C7" s="73"/>
      <c r="D7" s="73"/>
    </row>
    <row r="8" spans="1:5" ht="12" customHeight="1" x14ac:dyDescent="0.25">
      <c r="A8" s="2" t="s">
        <v>4</v>
      </c>
      <c r="B8" s="2"/>
      <c r="C8" s="85">
        <v>246</v>
      </c>
      <c r="D8" s="85"/>
    </row>
    <row r="9" spans="1:5" s="55" customFormat="1" ht="41.25" customHeight="1" x14ac:dyDescent="0.25">
      <c r="A9" s="86" t="s">
        <v>39</v>
      </c>
      <c r="B9" s="86"/>
      <c r="C9" s="125" t="s">
        <v>43</v>
      </c>
      <c r="D9" s="125"/>
    </row>
    <row r="10" spans="1:5" ht="12" customHeight="1" x14ac:dyDescent="0.25">
      <c r="A10" s="86"/>
      <c r="B10" s="86"/>
      <c r="C10" s="114" t="s">
        <v>38</v>
      </c>
      <c r="D10" s="83"/>
    </row>
    <row r="11" spans="1:5" s="58" customFormat="1" ht="4.5" customHeight="1" x14ac:dyDescent="0.3">
      <c r="C11" s="59"/>
      <c r="D11" s="59"/>
      <c r="E11" s="59"/>
    </row>
    <row r="12" spans="1:5" s="55" customFormat="1" ht="17.25" customHeight="1" x14ac:dyDescent="0.25">
      <c r="A12" s="81" t="s">
        <v>77</v>
      </c>
      <c r="B12" s="81"/>
      <c r="C12" s="81"/>
      <c r="D12" s="73"/>
      <c r="E12" s="73"/>
    </row>
    <row r="13" spans="1:5" s="55" customFormat="1" ht="10.5" customHeight="1" x14ac:dyDescent="0.25">
      <c r="A13" s="82" t="s">
        <v>41</v>
      </c>
      <c r="B13" s="82"/>
      <c r="C13" s="82"/>
      <c r="D13" s="3" t="s">
        <v>6</v>
      </c>
      <c r="E13" s="73"/>
    </row>
    <row r="14" spans="1:5" s="55" customFormat="1" ht="4.5" customHeight="1" x14ac:dyDescent="0.25">
      <c r="A14" s="73"/>
      <c r="B14" s="73"/>
      <c r="C14" s="73"/>
      <c r="D14" s="73"/>
      <c r="E14" s="73"/>
    </row>
    <row r="15" spans="1:5" s="55" customFormat="1" ht="23.25" customHeight="1" x14ac:dyDescent="0.25">
      <c r="A15" s="4" t="s">
        <v>7</v>
      </c>
      <c r="B15" s="4" t="s">
        <v>117</v>
      </c>
      <c r="C15" s="5" t="s">
        <v>8</v>
      </c>
      <c r="D15" s="6" t="s">
        <v>9</v>
      </c>
      <c r="E15" s="73"/>
    </row>
    <row r="16" spans="1:5" s="73" customFormat="1" ht="16.2" customHeight="1" x14ac:dyDescent="0.25">
      <c r="A16" s="115" t="s">
        <v>63</v>
      </c>
      <c r="B16" s="4"/>
      <c r="C16" s="5"/>
      <c r="D16" s="6"/>
    </row>
    <row r="17" spans="1:5" s="73" customFormat="1" ht="12.75" customHeight="1" x14ac:dyDescent="0.25">
      <c r="A17" s="7" t="s">
        <v>48</v>
      </c>
      <c r="B17" s="122"/>
      <c r="C17" s="88">
        <f>SUM(C18:C23)</f>
        <v>6804058675.8999996</v>
      </c>
      <c r="D17" s="29">
        <f>SUM(D18:D23)</f>
        <v>6635822000</v>
      </c>
    </row>
    <row r="18" spans="1:5" s="73" customFormat="1" ht="12.75" customHeight="1" x14ac:dyDescent="0.25">
      <c r="A18" s="8" t="s">
        <v>60</v>
      </c>
      <c r="B18" s="122">
        <v>10</v>
      </c>
      <c r="C18" s="87">
        <v>1627869625.8600001</v>
      </c>
      <c r="D18" s="28">
        <v>1630636000</v>
      </c>
    </row>
    <row r="19" spans="1:5" s="73" customFormat="1" ht="12.75" customHeight="1" x14ac:dyDescent="0.25">
      <c r="A19" s="8" t="s">
        <v>12</v>
      </c>
      <c r="B19" s="122">
        <v>9</v>
      </c>
      <c r="C19" s="87">
        <v>5059521728.6300001</v>
      </c>
      <c r="D19" s="28">
        <v>4975952000</v>
      </c>
    </row>
    <row r="20" spans="1:5" s="73" customFormat="1" ht="12.75" customHeight="1" x14ac:dyDescent="0.25">
      <c r="A20" s="8" t="s">
        <v>13</v>
      </c>
      <c r="B20" s="122"/>
      <c r="C20" s="87">
        <v>1898894.68</v>
      </c>
      <c r="D20" s="28">
        <v>2641000</v>
      </c>
    </row>
    <row r="21" spans="1:5" s="73" customFormat="1" ht="12.75" customHeight="1" x14ac:dyDescent="0.25">
      <c r="A21" s="8" t="s">
        <v>61</v>
      </c>
      <c r="B21" s="122"/>
      <c r="C21" s="87">
        <v>6575000</v>
      </c>
      <c r="D21" s="28">
        <v>6547000</v>
      </c>
    </row>
    <row r="22" spans="1:5" s="73" customFormat="1" ht="12.75" customHeight="1" x14ac:dyDescent="0.25">
      <c r="A22" s="9" t="s">
        <v>62</v>
      </c>
      <c r="B22" s="4"/>
      <c r="C22" s="87" t="s">
        <v>11</v>
      </c>
      <c r="D22" s="28">
        <v>2814000</v>
      </c>
    </row>
    <row r="23" spans="1:5" s="73" customFormat="1" ht="12.75" customHeight="1" x14ac:dyDescent="0.25">
      <c r="A23" s="8" t="s">
        <v>14</v>
      </c>
      <c r="B23" s="122"/>
      <c r="C23" s="87">
        <f>26621426.73+88147000-6575000</f>
        <v>108193426.73</v>
      </c>
      <c r="D23" s="28">
        <v>17232000</v>
      </c>
    </row>
    <row r="24" spans="1:5" s="73" customFormat="1" ht="12.75" customHeight="1" x14ac:dyDescent="0.25">
      <c r="A24" s="8"/>
      <c r="B24" s="122"/>
      <c r="C24" s="87"/>
      <c r="D24" s="28"/>
    </row>
    <row r="25" spans="1:5" s="73" customFormat="1" ht="12.75" customHeight="1" x14ac:dyDescent="0.25">
      <c r="A25" s="7" t="s">
        <v>49</v>
      </c>
      <c r="B25" s="122"/>
      <c r="C25" s="40">
        <f>SUM(C26:C30)</f>
        <v>4757416110.2399998</v>
      </c>
      <c r="D25" s="40">
        <f>SUM(D26:D30)</f>
        <v>1699571000</v>
      </c>
    </row>
    <row r="26" spans="1:5" s="73" customFormat="1" ht="12.75" customHeight="1" x14ac:dyDescent="0.25">
      <c r="A26" s="8" t="s">
        <v>64</v>
      </c>
      <c r="B26" s="122">
        <v>5</v>
      </c>
      <c r="C26" s="87">
        <f>1636804461.89+236477000+1571000-905000</f>
        <v>1873947461.8900001</v>
      </c>
      <c r="D26" s="28">
        <f>863978000</f>
        <v>863978000</v>
      </c>
    </row>
    <row r="27" spans="1:5" s="73" customFormat="1" ht="12.75" customHeight="1" x14ac:dyDescent="0.25">
      <c r="A27" s="8" t="s">
        <v>65</v>
      </c>
      <c r="B27" s="122">
        <v>6</v>
      </c>
      <c r="C27" s="87">
        <v>1145823836.7</v>
      </c>
      <c r="D27" s="28">
        <v>815667000</v>
      </c>
    </row>
    <row r="28" spans="1:5" s="73" customFormat="1" ht="12.75" customHeight="1" x14ac:dyDescent="0.25">
      <c r="A28" s="8" t="s">
        <v>66</v>
      </c>
      <c r="B28" s="122">
        <v>7</v>
      </c>
      <c r="C28" s="87">
        <v>14218811.649999999</v>
      </c>
      <c r="D28" s="28">
        <v>8972000</v>
      </c>
    </row>
    <row r="29" spans="1:5" s="73" customFormat="1" ht="12.75" customHeight="1" x14ac:dyDescent="0.25">
      <c r="A29" s="8" t="s">
        <v>10</v>
      </c>
      <c r="B29" s="122">
        <v>4</v>
      </c>
      <c r="C29" s="87">
        <v>1722521000</v>
      </c>
      <c r="D29" s="28">
        <f>12892000-2814000</f>
        <v>10078000</v>
      </c>
    </row>
    <row r="30" spans="1:5" s="73" customFormat="1" ht="12.75" customHeight="1" x14ac:dyDescent="0.25">
      <c r="A30" s="8" t="s">
        <v>67</v>
      </c>
      <c r="B30" s="122"/>
      <c r="C30" s="87">
        <v>905000</v>
      </c>
      <c r="D30" s="28">
        <v>876000</v>
      </c>
    </row>
    <row r="31" spans="1:5" s="73" customFormat="1" ht="10.8" customHeight="1" x14ac:dyDescent="0.25">
      <c r="A31" s="121"/>
      <c r="B31" s="123"/>
      <c r="C31" s="87"/>
      <c r="D31" s="28"/>
    </row>
    <row r="32" spans="1:5" s="55" customFormat="1" ht="12.75" customHeight="1" x14ac:dyDescent="0.25">
      <c r="A32" s="10" t="s">
        <v>76</v>
      </c>
      <c r="B32" s="123"/>
      <c r="C32" s="88">
        <v>11561475453.970001</v>
      </c>
      <c r="D32" s="29">
        <f>D25+D17</f>
        <v>8335393000</v>
      </c>
      <c r="E32" s="73"/>
    </row>
    <row r="33" spans="1:5" s="73" customFormat="1" ht="12.75" customHeight="1" x14ac:dyDescent="0.25">
      <c r="A33" s="10"/>
      <c r="B33" s="123"/>
      <c r="C33" s="88"/>
      <c r="D33" s="29"/>
    </row>
    <row r="34" spans="1:5" s="55" customFormat="1" ht="12.75" customHeight="1" x14ac:dyDescent="0.25">
      <c r="A34" s="7" t="s">
        <v>68</v>
      </c>
      <c r="B34" s="122"/>
      <c r="C34" s="88"/>
      <c r="D34" s="29"/>
      <c r="E34" s="73"/>
    </row>
    <row r="35" spans="1:5" s="73" customFormat="1" ht="12.75" customHeight="1" x14ac:dyDescent="0.25">
      <c r="A35" s="7" t="s">
        <v>50</v>
      </c>
      <c r="B35" s="122"/>
      <c r="C35" s="88">
        <v>598859021.47999954</v>
      </c>
      <c r="D35" s="29">
        <f>SUM(D36:D38)</f>
        <v>-2180576000</v>
      </c>
    </row>
    <row r="36" spans="1:5" s="73" customFormat="1" ht="12.75" customHeight="1" x14ac:dyDescent="0.25">
      <c r="A36" s="8" t="s">
        <v>45</v>
      </c>
      <c r="B36" s="122">
        <v>16</v>
      </c>
      <c r="C36" s="87">
        <v>895368000</v>
      </c>
      <c r="D36" s="28">
        <v>500000000</v>
      </c>
    </row>
    <row r="37" spans="1:5" s="73" customFormat="1" ht="12.75" customHeight="1" x14ac:dyDescent="0.25">
      <c r="A37" s="8" t="s">
        <v>46</v>
      </c>
      <c r="B37" s="122">
        <v>16</v>
      </c>
      <c r="C37" s="87">
        <v>7674012666</v>
      </c>
      <c r="D37" s="28">
        <v>4676882000</v>
      </c>
    </row>
    <row r="38" spans="1:5" s="73" customFormat="1" ht="12.75" customHeight="1" x14ac:dyDescent="0.25">
      <c r="A38" s="8" t="s">
        <v>47</v>
      </c>
      <c r="B38" s="122">
        <v>17</v>
      </c>
      <c r="C38" s="87">
        <v>-7970521644.5200005</v>
      </c>
      <c r="D38" s="28">
        <v>-7357458000</v>
      </c>
    </row>
    <row r="39" spans="1:5" s="73" customFormat="1" ht="12.75" customHeight="1" x14ac:dyDescent="0.25">
      <c r="A39" s="7"/>
      <c r="B39" s="122"/>
      <c r="C39" s="88"/>
      <c r="D39" s="29"/>
    </row>
    <row r="40" spans="1:5" s="73" customFormat="1" ht="12.75" customHeight="1" x14ac:dyDescent="0.25">
      <c r="A40" s="7" t="s">
        <v>51</v>
      </c>
      <c r="B40" s="122"/>
      <c r="C40" s="88">
        <v>3322460055.9300003</v>
      </c>
      <c r="D40" s="29">
        <f>SUM(D41:D43)</f>
        <v>3142462000</v>
      </c>
    </row>
    <row r="41" spans="1:5" s="73" customFormat="1" ht="12.75" customHeight="1" x14ac:dyDescent="0.25">
      <c r="A41" s="8" t="s">
        <v>71</v>
      </c>
      <c r="B41" s="122">
        <v>15</v>
      </c>
      <c r="C41" s="87">
        <v>3250806498.6700001</v>
      </c>
      <c r="D41" s="28">
        <f>3069739000</f>
        <v>3069739000</v>
      </c>
    </row>
    <row r="42" spans="1:5" s="73" customFormat="1" ht="12.75" customHeight="1" x14ac:dyDescent="0.25">
      <c r="A42" s="8" t="s">
        <v>72</v>
      </c>
      <c r="B42" s="122">
        <v>14</v>
      </c>
      <c r="C42" s="87">
        <v>57807000</v>
      </c>
      <c r="D42" s="28">
        <v>58876000</v>
      </c>
    </row>
    <row r="43" spans="1:5" s="73" customFormat="1" ht="12.75" customHeight="1" x14ac:dyDescent="0.25">
      <c r="A43" s="8" t="s">
        <v>73</v>
      </c>
      <c r="B43" s="122"/>
      <c r="C43" s="87">
        <v>13846557.26</v>
      </c>
      <c r="D43" s="28">
        <f>13847000</f>
        <v>13847000</v>
      </c>
    </row>
    <row r="44" spans="1:5" s="73" customFormat="1" ht="12.75" customHeight="1" x14ac:dyDescent="0.25">
      <c r="A44" s="8"/>
      <c r="B44" s="122"/>
      <c r="C44" s="87"/>
      <c r="D44" s="28"/>
    </row>
    <row r="45" spans="1:5" s="73" customFormat="1" ht="12.75" customHeight="1" x14ac:dyDescent="0.25">
      <c r="A45" s="7" t="s">
        <v>52</v>
      </c>
      <c r="B45" s="122"/>
      <c r="C45" s="88">
        <v>7640156366.5499992</v>
      </c>
      <c r="D45" s="29">
        <f>SUM(D46:D50)</f>
        <v>7373507000</v>
      </c>
    </row>
    <row r="46" spans="1:5" s="73" customFormat="1" ht="12.75" customHeight="1" x14ac:dyDescent="0.25">
      <c r="A46" s="8" t="s">
        <v>71</v>
      </c>
      <c r="B46" s="122">
        <v>11</v>
      </c>
      <c r="C46" s="87">
        <v>5738500448.6299992</v>
      </c>
      <c r="D46" s="28">
        <f>5286569000</f>
        <v>5286569000</v>
      </c>
    </row>
    <row r="47" spans="1:5" s="73" customFormat="1" ht="12.75" customHeight="1" x14ac:dyDescent="0.25">
      <c r="A47" s="11" t="s">
        <v>72</v>
      </c>
      <c r="B47" s="124">
        <v>14</v>
      </c>
      <c r="C47" s="87">
        <f>299323765.23-90575000</f>
        <v>208748765.23000002</v>
      </c>
      <c r="D47" s="28">
        <v>267065000</v>
      </c>
    </row>
    <row r="48" spans="1:5" s="73" customFormat="1" ht="12.75" customHeight="1" x14ac:dyDescent="0.25">
      <c r="A48" s="8" t="s">
        <v>73</v>
      </c>
      <c r="B48" s="122"/>
      <c r="C48" s="87" t="s">
        <v>11</v>
      </c>
      <c r="D48" s="28">
        <v>20205000</v>
      </c>
    </row>
    <row r="49" spans="1:5" s="73" customFormat="1" ht="13.8" customHeight="1" x14ac:dyDescent="0.25">
      <c r="A49" s="8" t="s">
        <v>74</v>
      </c>
      <c r="B49" s="122">
        <v>12</v>
      </c>
      <c r="C49" s="87">
        <v>131941000</v>
      </c>
      <c r="D49" s="28">
        <v>428928000</v>
      </c>
    </row>
    <row r="50" spans="1:5" s="73" customFormat="1" ht="12.75" customHeight="1" x14ac:dyDescent="0.25">
      <c r="A50" s="8" t="s">
        <v>75</v>
      </c>
      <c r="B50" s="122">
        <v>13</v>
      </c>
      <c r="C50" s="87">
        <f>1392086163.39+78304000+90575000</f>
        <v>1560965163.3900001</v>
      </c>
      <c r="D50" s="28">
        <v>1370740000</v>
      </c>
    </row>
    <row r="51" spans="1:5" s="55" customFormat="1" ht="12.75" customHeight="1" x14ac:dyDescent="0.25">
      <c r="A51" s="7" t="s">
        <v>69</v>
      </c>
      <c r="B51" s="122"/>
      <c r="C51" s="40">
        <f>C40+C45</f>
        <v>10962616422.48</v>
      </c>
      <c r="D51" s="40">
        <f>D40+D45</f>
        <v>10515969000</v>
      </c>
      <c r="E51" s="73"/>
    </row>
    <row r="52" spans="1:5" s="73" customFormat="1" ht="12.75" customHeight="1" x14ac:dyDescent="0.25">
      <c r="A52" s="7" t="s">
        <v>70</v>
      </c>
      <c r="B52" s="122"/>
      <c r="C52" s="40">
        <f>C35+C51</f>
        <v>11561475443.959999</v>
      </c>
      <c r="D52" s="40">
        <f>D35+D39</f>
        <v>-2180576000</v>
      </c>
    </row>
    <row r="53" spans="1:5" s="41" customFormat="1" ht="12.75" customHeight="1" x14ac:dyDescent="0.3">
      <c r="A53" s="7" t="s">
        <v>40</v>
      </c>
      <c r="B53" s="122">
        <v>24</v>
      </c>
      <c r="C53" s="89">
        <v>493</v>
      </c>
      <c r="D53" s="72">
        <v>-4677</v>
      </c>
      <c r="E53" s="71"/>
    </row>
    <row r="54" spans="1:5" s="55" customFormat="1" ht="8.25" customHeight="1" x14ac:dyDescent="0.25">
      <c r="A54" s="73"/>
      <c r="B54" s="73"/>
      <c r="C54" s="73"/>
      <c r="D54" s="73"/>
      <c r="E54" s="73"/>
    </row>
    <row r="55" spans="1:5" s="55" customFormat="1" ht="12" customHeight="1" x14ac:dyDescent="0.25">
      <c r="A55" s="73"/>
      <c r="B55" s="73"/>
      <c r="C55" s="73"/>
      <c r="D55" s="73"/>
      <c r="E55" s="73"/>
    </row>
    <row r="56" spans="1:5" s="55" customFormat="1" ht="25.5" customHeight="1" x14ac:dyDescent="0.25">
      <c r="A56" s="73"/>
      <c r="B56" s="73"/>
      <c r="C56" s="73"/>
      <c r="D56" s="73"/>
      <c r="E56" s="73"/>
    </row>
    <row r="57" spans="1:5" s="55" customFormat="1" ht="12.75" customHeight="1" x14ac:dyDescent="0.25">
      <c r="A57" s="39" t="s">
        <v>15</v>
      </c>
      <c r="B57" s="39"/>
      <c r="C57" s="12"/>
      <c r="D57" s="73"/>
      <c r="E57" s="73"/>
    </row>
    <row r="58" spans="1:5" s="55" customFormat="1" ht="18.75" customHeight="1" x14ac:dyDescent="0.25">
      <c r="A58" s="13" t="s">
        <v>16</v>
      </c>
      <c r="B58" s="13"/>
      <c r="C58" s="14" t="s">
        <v>17</v>
      </c>
      <c r="D58" s="73"/>
      <c r="E58" s="73"/>
    </row>
    <row r="59" spans="1:5" s="55" customFormat="1" ht="19.5" customHeight="1" x14ac:dyDescent="0.25">
      <c r="A59" s="39" t="s">
        <v>18</v>
      </c>
      <c r="B59" s="39"/>
      <c r="C59" s="12"/>
      <c r="D59" s="73"/>
      <c r="E59" s="73"/>
    </row>
    <row r="60" spans="1:5" s="55" customFormat="1" ht="9.75" customHeight="1" x14ac:dyDescent="0.25">
      <c r="A60" s="15" t="s">
        <v>19</v>
      </c>
      <c r="B60" s="15"/>
      <c r="C60" s="14" t="s">
        <v>17</v>
      </c>
      <c r="D60" s="73"/>
      <c r="E60" s="73"/>
    </row>
    <row r="61" spans="1:5" x14ac:dyDescent="0.25">
      <c r="A61" s="2"/>
      <c r="B61" s="2"/>
    </row>
    <row r="64" spans="1:5" x14ac:dyDescent="0.25">
      <c r="C64" s="16"/>
      <c r="D64" s="16"/>
    </row>
  </sheetData>
  <mergeCells count="4">
    <mergeCell ref="C9:D9"/>
    <mergeCell ref="C6:D6"/>
    <mergeCell ref="C3:D3"/>
    <mergeCell ref="C4:D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1" workbookViewId="0">
      <selection activeCell="D32" sqref="D32"/>
    </sheetView>
  </sheetViews>
  <sheetFormatPr defaultColWidth="9.109375" defaultRowHeight="13.8" x14ac:dyDescent="0.25"/>
  <cols>
    <col min="1" max="1" width="54.109375" style="17" customWidth="1"/>
    <col min="2" max="2" width="9" style="17" customWidth="1"/>
    <col min="3" max="3" width="17.88671875" style="32" customWidth="1"/>
    <col min="4" max="4" width="17.5546875" style="17" customWidth="1"/>
    <col min="5" max="16384" width="9.109375" style="60"/>
  </cols>
  <sheetData>
    <row r="1" spans="1:6" x14ac:dyDescent="0.25">
      <c r="A1" s="57"/>
      <c r="B1" s="57"/>
      <c r="C1" s="110"/>
      <c r="D1" s="110"/>
    </row>
    <row r="2" spans="1:6" x14ac:dyDescent="0.25">
      <c r="C2" s="110"/>
      <c r="D2" s="110"/>
    </row>
    <row r="3" spans="1:6" ht="15" customHeight="1" x14ac:dyDescent="0.3">
      <c r="A3" s="18"/>
      <c r="B3" s="18"/>
      <c r="C3" s="109"/>
      <c r="D3" s="111"/>
      <c r="E3" s="109"/>
    </row>
    <row r="4" spans="1:6" ht="13.8" customHeight="1" x14ac:dyDescent="0.25">
      <c r="A4" s="19" t="s">
        <v>1</v>
      </c>
      <c r="B4" s="19"/>
      <c r="C4" s="132" t="s">
        <v>0</v>
      </c>
      <c r="D4" s="132"/>
      <c r="E4" s="132"/>
    </row>
    <row r="5" spans="1:6" ht="5.4" customHeight="1" x14ac:dyDescent="0.3">
      <c r="A5" s="57"/>
      <c r="B5" s="57"/>
      <c r="C5" s="112"/>
      <c r="D5" s="112"/>
      <c r="E5" s="112"/>
    </row>
    <row r="6" spans="1:6" ht="12" customHeight="1" x14ac:dyDescent="0.25">
      <c r="A6" s="19" t="s">
        <v>2</v>
      </c>
      <c r="B6" s="19"/>
      <c r="C6" s="126" t="s">
        <v>3</v>
      </c>
      <c r="D6" s="126"/>
      <c r="E6" s="126"/>
    </row>
    <row r="7" spans="1:6" ht="7.5" customHeight="1" x14ac:dyDescent="0.25">
      <c r="A7" s="57"/>
      <c r="B7" s="57"/>
      <c r="C7" s="73"/>
      <c r="D7" s="73"/>
      <c r="E7" s="73"/>
    </row>
    <row r="8" spans="1:6" ht="7.8" customHeight="1" x14ac:dyDescent="0.25">
      <c r="A8" s="19" t="s">
        <v>4</v>
      </c>
      <c r="B8" s="19"/>
      <c r="C8" s="133">
        <v>246</v>
      </c>
      <c r="D8" s="133"/>
      <c r="E8" s="133"/>
    </row>
    <row r="9" spans="1:6" ht="42.6" customHeight="1" x14ac:dyDescent="0.25">
      <c r="A9" s="77" t="s">
        <v>39</v>
      </c>
      <c r="B9" s="77"/>
      <c r="C9" s="125" t="s">
        <v>44</v>
      </c>
      <c r="D9" s="131"/>
      <c r="E9" s="131"/>
    </row>
    <row r="10" spans="1:6" x14ac:dyDescent="0.25">
      <c r="A10" s="55"/>
      <c r="B10" s="73"/>
      <c r="C10" s="54"/>
      <c r="D10" s="54"/>
    </row>
    <row r="11" spans="1:6" x14ac:dyDescent="0.25">
      <c r="A11" s="61"/>
      <c r="B11" s="61"/>
      <c r="C11" s="62"/>
      <c r="D11" s="61"/>
    </row>
    <row r="12" spans="1:6" ht="15.6" x14ac:dyDescent="0.25">
      <c r="A12" s="129" t="s">
        <v>53</v>
      </c>
      <c r="B12" s="129"/>
      <c r="C12" s="129"/>
      <c r="D12" s="129"/>
    </row>
    <row r="13" spans="1:6" x14ac:dyDescent="0.25">
      <c r="A13" s="130" t="s">
        <v>59</v>
      </c>
      <c r="B13" s="130"/>
      <c r="C13" s="130"/>
      <c r="D13" s="130"/>
    </row>
    <row r="14" spans="1:6" x14ac:dyDescent="0.25">
      <c r="A14" s="57"/>
      <c r="B14" s="57"/>
      <c r="C14" s="63"/>
      <c r="D14" s="20" t="s">
        <v>6</v>
      </c>
    </row>
    <row r="15" spans="1:6" ht="24" x14ac:dyDescent="0.25">
      <c r="A15" s="21" t="s">
        <v>7</v>
      </c>
      <c r="B15" s="21" t="s">
        <v>117</v>
      </c>
      <c r="C15" s="22" t="s">
        <v>20</v>
      </c>
      <c r="D15" s="23" t="s">
        <v>21</v>
      </c>
    </row>
    <row r="16" spans="1:6" x14ac:dyDescent="0.25">
      <c r="A16" s="24" t="s">
        <v>58</v>
      </c>
      <c r="B16" s="153">
        <v>18</v>
      </c>
      <c r="C16" s="91">
        <v>1489540015.46</v>
      </c>
      <c r="D16" s="92">
        <v>670395138.64999998</v>
      </c>
      <c r="F16" s="64"/>
    </row>
    <row r="17" spans="1:6" x14ac:dyDescent="0.25">
      <c r="A17" s="25" t="s">
        <v>78</v>
      </c>
      <c r="B17" s="154">
        <v>19</v>
      </c>
      <c r="C17" s="91">
        <v>1391320215.2499998</v>
      </c>
      <c r="D17" s="92">
        <v>1103760013.8699999</v>
      </c>
      <c r="F17" s="64"/>
    </row>
    <row r="18" spans="1:6" ht="14.4" customHeight="1" x14ac:dyDescent="0.25">
      <c r="A18" s="26" t="s">
        <v>54</v>
      </c>
      <c r="B18" s="151"/>
      <c r="C18" s="93">
        <v>98219800.210000277</v>
      </c>
      <c r="D18" s="97">
        <v>-433364875.22000003</v>
      </c>
      <c r="F18" s="65"/>
    </row>
    <row r="19" spans="1:6" ht="12.75" customHeight="1" x14ac:dyDescent="0.25">
      <c r="A19" s="27" t="s">
        <v>22</v>
      </c>
      <c r="B19" s="151">
        <v>21</v>
      </c>
      <c r="C19" s="28">
        <v>236848969.24999925</v>
      </c>
      <c r="D19" s="92">
        <v>203008260.00999999</v>
      </c>
      <c r="F19" s="65"/>
    </row>
    <row r="20" spans="1:6" ht="12.75" customHeight="1" x14ac:dyDescent="0.25">
      <c r="A20" s="27" t="s">
        <v>55</v>
      </c>
      <c r="B20" s="151">
        <v>20</v>
      </c>
      <c r="C20" s="28">
        <v>59242994.799999997</v>
      </c>
      <c r="D20" s="92">
        <v>67029567.520000003</v>
      </c>
      <c r="F20" s="65"/>
    </row>
    <row r="21" spans="1:6" ht="12.75" customHeight="1" x14ac:dyDescent="0.25">
      <c r="A21" s="27" t="s">
        <v>115</v>
      </c>
      <c r="B21" s="151"/>
      <c r="C21" s="95">
        <v>104904000</v>
      </c>
      <c r="D21" s="92">
        <v>442214383.06999999</v>
      </c>
      <c r="F21" s="65"/>
    </row>
    <row r="22" spans="1:6" x14ac:dyDescent="0.25">
      <c r="A22" s="25" t="s">
        <v>116</v>
      </c>
      <c r="B22" s="154"/>
      <c r="C22" s="28">
        <v>18122025.09</v>
      </c>
      <c r="D22" s="92">
        <v>1126606000</v>
      </c>
    </row>
    <row r="23" spans="1:6" x14ac:dyDescent="0.25">
      <c r="A23" s="26" t="s">
        <v>118</v>
      </c>
      <c r="B23" s="152"/>
      <c r="C23" s="104">
        <v>-111090000</v>
      </c>
      <c r="D23" s="97">
        <v>-1387795000</v>
      </c>
    </row>
    <row r="24" spans="1:6" x14ac:dyDescent="0.25">
      <c r="A24" s="24" t="s">
        <v>79</v>
      </c>
      <c r="B24" s="155"/>
      <c r="C24" s="98" t="s">
        <v>11</v>
      </c>
      <c r="D24" s="99" t="s">
        <v>11</v>
      </c>
    </row>
    <row r="25" spans="1:6" x14ac:dyDescent="0.25">
      <c r="A25" s="24" t="s">
        <v>23</v>
      </c>
      <c r="B25" s="155">
        <v>22</v>
      </c>
      <c r="C25" s="98">
        <v>439504773.56</v>
      </c>
      <c r="D25" s="99">
        <v>549744605.27999997</v>
      </c>
    </row>
    <row r="26" spans="1:6" x14ac:dyDescent="0.25">
      <c r="A26" s="102" t="s">
        <v>56</v>
      </c>
      <c r="B26" s="156"/>
      <c r="C26" s="103">
        <v>62468503.919999987</v>
      </c>
      <c r="D26" s="103">
        <v>310388051</v>
      </c>
    </row>
    <row r="27" spans="1:6" x14ac:dyDescent="0.25">
      <c r="A27" s="26" t="s">
        <v>80</v>
      </c>
      <c r="B27" s="151"/>
      <c r="C27" s="100">
        <v>-613063644.51999903</v>
      </c>
      <c r="D27" s="101">
        <v>-2247928</v>
      </c>
    </row>
    <row r="28" spans="1:6" x14ac:dyDescent="0.25">
      <c r="A28" s="27" t="s">
        <v>24</v>
      </c>
      <c r="B28" s="151"/>
      <c r="C28" s="28" t="s">
        <v>11</v>
      </c>
      <c r="D28" s="94" t="s">
        <v>11</v>
      </c>
    </row>
    <row r="29" spans="1:6" x14ac:dyDescent="0.25">
      <c r="A29" s="26" t="s">
        <v>81</v>
      </c>
      <c r="B29" s="151"/>
      <c r="C29" s="29">
        <v>-613063644.51999903</v>
      </c>
      <c r="D29" s="96">
        <v>-2247928</v>
      </c>
    </row>
    <row r="30" spans="1:6" x14ac:dyDescent="0.25">
      <c r="A30" s="27" t="s">
        <v>57</v>
      </c>
      <c r="B30" s="151"/>
      <c r="C30" s="28" t="s">
        <v>11</v>
      </c>
      <c r="D30" s="28" t="s">
        <v>11</v>
      </c>
    </row>
    <row r="31" spans="1:6" ht="16.8" customHeight="1" x14ac:dyDescent="0.25">
      <c r="A31" s="26" t="s">
        <v>81</v>
      </c>
      <c r="B31" s="151"/>
      <c r="C31" s="29">
        <v>-613063644.51999903</v>
      </c>
      <c r="D31" s="29">
        <v>-2247928000</v>
      </c>
    </row>
    <row r="32" spans="1:6" x14ac:dyDescent="0.25">
      <c r="A32" s="30" t="s">
        <v>82</v>
      </c>
      <c r="B32" s="21">
        <v>23</v>
      </c>
      <c r="C32" s="28">
        <v>-684705.77965707844</v>
      </c>
      <c r="D32" s="28">
        <v>-6520000</v>
      </c>
    </row>
    <row r="33" spans="1:4" x14ac:dyDescent="0.25">
      <c r="A33" s="35"/>
      <c r="B33" s="35"/>
      <c r="C33" s="36"/>
      <c r="D33" s="37"/>
    </row>
    <row r="34" spans="1:4" x14ac:dyDescent="0.25">
      <c r="A34" s="35"/>
      <c r="B34" s="35"/>
      <c r="C34" s="36"/>
      <c r="D34" s="37"/>
    </row>
    <row r="35" spans="1:4" x14ac:dyDescent="0.25">
      <c r="A35" s="57"/>
      <c r="B35" s="57"/>
      <c r="C35" s="63"/>
      <c r="D35" s="57"/>
    </row>
    <row r="36" spans="1:4" x14ac:dyDescent="0.25">
      <c r="A36" s="39" t="s">
        <v>15</v>
      </c>
      <c r="B36" s="39"/>
      <c r="C36" s="12"/>
      <c r="D36" s="63"/>
    </row>
    <row r="37" spans="1:4" x14ac:dyDescent="0.25">
      <c r="A37" s="13" t="s">
        <v>16</v>
      </c>
      <c r="B37" s="13"/>
      <c r="C37" s="14" t="s">
        <v>17</v>
      </c>
      <c r="D37" s="63"/>
    </row>
    <row r="38" spans="1:4" x14ac:dyDescent="0.25">
      <c r="A38" s="39" t="s">
        <v>18</v>
      </c>
      <c r="B38" s="39"/>
      <c r="C38" s="12"/>
      <c r="D38" s="63"/>
    </row>
    <row r="39" spans="1:4" x14ac:dyDescent="0.25">
      <c r="A39" s="15" t="s">
        <v>19</v>
      </c>
      <c r="B39" s="15"/>
      <c r="C39" s="14" t="s">
        <v>17</v>
      </c>
      <c r="D39" s="63"/>
    </row>
    <row r="40" spans="1:4" x14ac:dyDescent="0.25">
      <c r="A40" s="57"/>
      <c r="B40" s="57"/>
      <c r="C40" s="66"/>
      <c r="D40" s="63"/>
    </row>
    <row r="41" spans="1:4" x14ac:dyDescent="0.25">
      <c r="C41" s="31"/>
      <c r="D41" s="32"/>
    </row>
  </sheetData>
  <mergeCells count="6">
    <mergeCell ref="A12:D12"/>
    <mergeCell ref="A13:D13"/>
    <mergeCell ref="C6:E6"/>
    <mergeCell ref="C9:E9"/>
    <mergeCell ref="C4:E4"/>
    <mergeCell ref="C8:E8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0"/>
  <sheetViews>
    <sheetView topLeftCell="A10" workbookViewId="0">
      <selection activeCell="B38" sqref="B38"/>
    </sheetView>
  </sheetViews>
  <sheetFormatPr defaultColWidth="9.109375" defaultRowHeight="12" customHeight="1" x14ac:dyDescent="0.25"/>
  <cols>
    <col min="1" max="1" width="6.6640625" style="60" customWidth="1"/>
    <col min="2" max="2" width="56.33203125" style="17" customWidth="1"/>
    <col min="3" max="3" width="17" style="31" customWidth="1"/>
    <col min="4" max="4" width="14.6640625" style="32" customWidth="1"/>
    <col min="5" max="5" width="15.44140625" style="60" customWidth="1"/>
    <col min="6" max="16384" width="9.109375" style="60"/>
  </cols>
  <sheetData>
    <row r="1" spans="2:5" ht="12" customHeight="1" x14ac:dyDescent="0.25">
      <c r="B1" s="57"/>
      <c r="C1" s="134"/>
      <c r="D1" s="134"/>
    </row>
    <row r="2" spans="2:5" ht="12" customHeight="1" x14ac:dyDescent="0.25">
      <c r="C2" s="134"/>
      <c r="D2" s="134"/>
    </row>
    <row r="3" spans="2:5" ht="12" customHeight="1" x14ac:dyDescent="0.25">
      <c r="B3" s="57"/>
    </row>
    <row r="4" spans="2:5" ht="12" customHeight="1" x14ac:dyDescent="0.25">
      <c r="B4" s="19" t="s">
        <v>1</v>
      </c>
      <c r="C4" s="128" t="s">
        <v>0</v>
      </c>
      <c r="D4" s="128"/>
      <c r="E4" s="128"/>
    </row>
    <row r="5" spans="2:5" ht="4.8" customHeight="1" x14ac:dyDescent="0.25">
      <c r="B5" s="57"/>
      <c r="C5" s="113"/>
      <c r="D5" s="90"/>
      <c r="E5" s="90"/>
    </row>
    <row r="6" spans="2:5" ht="12" customHeight="1" x14ac:dyDescent="0.25">
      <c r="B6" s="19" t="s">
        <v>2</v>
      </c>
      <c r="C6" s="136" t="s">
        <v>3</v>
      </c>
      <c r="D6" s="136"/>
      <c r="E6" s="136"/>
    </row>
    <row r="7" spans="2:5" ht="16.8" customHeight="1" x14ac:dyDescent="0.25">
      <c r="B7" s="19" t="s">
        <v>4</v>
      </c>
      <c r="C7" s="136">
        <v>246</v>
      </c>
      <c r="D7" s="136"/>
      <c r="E7" s="136"/>
    </row>
    <row r="8" spans="2:5" ht="6" customHeight="1" x14ac:dyDescent="0.25">
      <c r="B8" s="135" t="s">
        <v>5</v>
      </c>
      <c r="C8" s="108"/>
      <c r="D8" s="117"/>
      <c r="E8" s="117"/>
    </row>
    <row r="9" spans="2:5" ht="37.200000000000003" customHeight="1" x14ac:dyDescent="0.25">
      <c r="B9" s="135"/>
      <c r="C9" s="137" t="s">
        <v>42</v>
      </c>
      <c r="D9" s="137"/>
      <c r="E9" s="137"/>
    </row>
    <row r="10" spans="2:5" ht="17.399999999999999" customHeight="1" x14ac:dyDescent="0.25">
      <c r="B10" s="61"/>
      <c r="C10" s="118"/>
      <c r="D10" s="118"/>
      <c r="E10" s="118"/>
    </row>
    <row r="11" spans="2:5" ht="18.75" customHeight="1" x14ac:dyDescent="0.25">
      <c r="B11" s="139" t="s">
        <v>35</v>
      </c>
      <c r="C11" s="139"/>
      <c r="D11" s="139"/>
    </row>
    <row r="12" spans="2:5" ht="12" customHeight="1" x14ac:dyDescent="0.25">
      <c r="B12" s="140" t="s">
        <v>59</v>
      </c>
      <c r="C12" s="140"/>
      <c r="D12" s="140"/>
      <c r="E12" s="140"/>
    </row>
    <row r="13" spans="2:5" ht="12" customHeight="1" x14ac:dyDescent="0.25">
      <c r="B13" s="75"/>
      <c r="C13" s="76"/>
      <c r="D13" s="42" t="s">
        <v>6</v>
      </c>
    </row>
    <row r="14" spans="2:5" ht="28.5" customHeight="1" x14ac:dyDescent="0.25">
      <c r="B14" s="43" t="s">
        <v>7</v>
      </c>
      <c r="C14" s="44" t="s">
        <v>20</v>
      </c>
      <c r="D14" s="45" t="s">
        <v>21</v>
      </c>
    </row>
    <row r="15" spans="2:5" ht="12" customHeight="1" x14ac:dyDescent="0.25">
      <c r="B15" s="138" t="s">
        <v>84</v>
      </c>
      <c r="C15" s="138"/>
      <c r="D15" s="138"/>
    </row>
    <row r="16" spans="2:5" ht="12" customHeight="1" x14ac:dyDescent="0.25">
      <c r="B16" s="116" t="s">
        <v>90</v>
      </c>
      <c r="C16" s="28">
        <f>243280158.25+1482765000</f>
        <v>1726045158.25</v>
      </c>
      <c r="D16" s="28">
        <f>736518659.91+20000</f>
        <v>736538659.90999997</v>
      </c>
    </row>
    <row r="17" spans="2:4" ht="12" customHeight="1" x14ac:dyDescent="0.25">
      <c r="B17" s="116" t="s">
        <v>91</v>
      </c>
      <c r="C17" s="28"/>
      <c r="D17" s="28"/>
    </row>
    <row r="18" spans="2:4" ht="12" customHeight="1" x14ac:dyDescent="0.25">
      <c r="B18" s="116" t="s">
        <v>92</v>
      </c>
      <c r="C18" s="28">
        <v>332730000</v>
      </c>
      <c r="D18" s="28">
        <v>320966000</v>
      </c>
    </row>
    <row r="19" spans="2:4" ht="12" customHeight="1" x14ac:dyDescent="0.25">
      <c r="B19" s="116" t="s">
        <v>93</v>
      </c>
      <c r="C19" s="28"/>
      <c r="D19" s="28"/>
    </row>
    <row r="20" spans="2:4" ht="12" customHeight="1" x14ac:dyDescent="0.25">
      <c r="B20" s="116" t="s">
        <v>94</v>
      </c>
      <c r="C20" s="28">
        <v>144979411.69</v>
      </c>
      <c r="D20" s="28">
        <v>402628770.77999997</v>
      </c>
    </row>
    <row r="21" spans="2:4" ht="12" customHeight="1" x14ac:dyDescent="0.25">
      <c r="B21" s="116" t="s">
        <v>95</v>
      </c>
      <c r="C21" s="28">
        <v>1064602582.26</v>
      </c>
      <c r="D21" s="28">
        <v>702846260.05999994</v>
      </c>
    </row>
    <row r="22" spans="2:4" ht="12" customHeight="1" x14ac:dyDescent="0.25">
      <c r="B22" s="116" t="s">
        <v>96</v>
      </c>
      <c r="C22" s="28">
        <v>1525377935.98</v>
      </c>
      <c r="D22" s="28">
        <v>1599485</v>
      </c>
    </row>
    <row r="23" spans="2:4" ht="12" customHeight="1" x14ac:dyDescent="0.25">
      <c r="B23" s="116" t="s">
        <v>97</v>
      </c>
      <c r="C23" s="28" t="s">
        <v>11</v>
      </c>
      <c r="D23" s="28" t="s">
        <v>11</v>
      </c>
    </row>
    <row r="24" spans="2:4" ht="12" customHeight="1" x14ac:dyDescent="0.25">
      <c r="B24" s="116" t="s">
        <v>98</v>
      </c>
      <c r="C24" s="28">
        <f>15478168.27-10507000</f>
        <v>4971168.2699999996</v>
      </c>
      <c r="D24" s="28">
        <v>25466459.199999999</v>
      </c>
    </row>
    <row r="25" spans="2:4" ht="14.4" customHeight="1" x14ac:dyDescent="0.25">
      <c r="B25" s="47" t="s">
        <v>83</v>
      </c>
      <c r="C25" s="29">
        <f>C16+-C18-C20-C21-C22-C24</f>
        <v>-1346615939.95</v>
      </c>
      <c r="D25" s="29">
        <v>-716968146.48000002</v>
      </c>
    </row>
    <row r="26" spans="2:4" ht="16.2" customHeight="1" x14ac:dyDescent="0.25">
      <c r="B26" s="138" t="s">
        <v>85</v>
      </c>
      <c r="C26" s="138"/>
      <c r="D26" s="138"/>
    </row>
    <row r="27" spans="2:4" ht="13.05" customHeight="1" x14ac:dyDescent="0.25">
      <c r="B27" s="46" t="s">
        <v>86</v>
      </c>
      <c r="C27" s="28">
        <v>209078000</v>
      </c>
      <c r="D27" s="28" t="s">
        <v>11</v>
      </c>
    </row>
    <row r="28" spans="2:4" ht="13.05" customHeight="1" x14ac:dyDescent="0.25">
      <c r="B28" s="48" t="s">
        <v>87</v>
      </c>
      <c r="C28" s="28">
        <v>34906000</v>
      </c>
      <c r="D28" s="28" t="s">
        <v>11</v>
      </c>
    </row>
    <row r="29" spans="2:4" ht="13.05" customHeight="1" x14ac:dyDescent="0.25">
      <c r="B29" s="48" t="s">
        <v>88</v>
      </c>
      <c r="C29" s="28" t="s">
        <v>11</v>
      </c>
      <c r="D29" s="28" t="s">
        <v>11</v>
      </c>
    </row>
    <row r="30" spans="2:4" ht="13.05" customHeight="1" x14ac:dyDescent="0.25">
      <c r="B30" s="46" t="s">
        <v>89</v>
      </c>
      <c r="C30" s="28" t="s">
        <v>11</v>
      </c>
      <c r="D30" s="28" t="s">
        <v>11</v>
      </c>
    </row>
    <row r="31" spans="2:4" ht="15.6" customHeight="1" x14ac:dyDescent="0.25">
      <c r="B31" s="47" t="s">
        <v>99</v>
      </c>
      <c r="C31" s="29">
        <v>-243984000</v>
      </c>
      <c r="D31" s="29">
        <v>0</v>
      </c>
    </row>
    <row r="32" spans="2:4" ht="12" customHeight="1" x14ac:dyDescent="0.25">
      <c r="B32" s="138" t="s">
        <v>100</v>
      </c>
      <c r="C32" s="138"/>
      <c r="D32" s="138"/>
    </row>
    <row r="33" spans="2:5" ht="12" customHeight="1" x14ac:dyDescent="0.25">
      <c r="B33" s="48" t="s">
        <v>101</v>
      </c>
      <c r="C33" s="28">
        <v>3417006000</v>
      </c>
      <c r="D33" s="28">
        <v>2004114000</v>
      </c>
    </row>
    <row r="34" spans="2:5" ht="12" customHeight="1" x14ac:dyDescent="0.25">
      <c r="B34" s="48" t="s">
        <v>102</v>
      </c>
      <c r="C34" s="28">
        <v>300000000</v>
      </c>
      <c r="D34" s="28">
        <v>288100000</v>
      </c>
    </row>
    <row r="35" spans="2:5" ht="12" customHeight="1" x14ac:dyDescent="0.25">
      <c r="B35" s="46" t="s">
        <v>103</v>
      </c>
      <c r="C35" s="28">
        <v>400550770.80000019</v>
      </c>
      <c r="D35" s="28">
        <v>1577600000</v>
      </c>
    </row>
    <row r="36" spans="2:5" ht="12" customHeight="1" x14ac:dyDescent="0.25">
      <c r="B36" s="46" t="s">
        <v>104</v>
      </c>
      <c r="C36" s="28">
        <v>5089224.49</v>
      </c>
      <c r="D36" s="28" t="s">
        <v>11</v>
      </c>
    </row>
    <row r="37" spans="2:5" ht="12" customHeight="1" x14ac:dyDescent="0.25">
      <c r="B37" s="46" t="s">
        <v>105</v>
      </c>
      <c r="C37" s="28">
        <v>10507000</v>
      </c>
      <c r="D37" s="28" t="s">
        <v>11</v>
      </c>
    </row>
    <row r="38" spans="2:5" ht="14.4" customHeight="1" x14ac:dyDescent="0.25">
      <c r="B38" s="47" t="s">
        <v>106</v>
      </c>
      <c r="C38" s="29">
        <f>C33+C34-C35-C36-C37</f>
        <v>3300859004.71</v>
      </c>
      <c r="D38" s="29">
        <v>714614000</v>
      </c>
    </row>
    <row r="39" spans="2:5" ht="12" customHeight="1" x14ac:dyDescent="0.25">
      <c r="B39" s="49" t="s">
        <v>107</v>
      </c>
      <c r="C39" s="28">
        <v>2183717.4500002861</v>
      </c>
      <c r="D39" s="106"/>
    </row>
    <row r="40" spans="2:5" ht="12" customHeight="1" x14ac:dyDescent="0.25">
      <c r="B40" s="49" t="s">
        <v>108</v>
      </c>
      <c r="C40" s="29">
        <v>1710259000</v>
      </c>
      <c r="D40" s="106">
        <v>-2354000</v>
      </c>
    </row>
    <row r="41" spans="2:5" ht="12" customHeight="1" x14ac:dyDescent="0.25">
      <c r="B41" s="50" t="s">
        <v>36</v>
      </c>
      <c r="C41" s="28">
        <v>10077850.02</v>
      </c>
      <c r="D41" s="105">
        <v>9631000</v>
      </c>
    </row>
    <row r="42" spans="2:5" ht="12" customHeight="1" x14ac:dyDescent="0.25">
      <c r="B42" s="50" t="s">
        <v>37</v>
      </c>
      <c r="C42" s="28">
        <v>1722520964.7500002</v>
      </c>
      <c r="D42" s="105">
        <v>7276922.5899999999</v>
      </c>
      <c r="E42" s="66"/>
    </row>
    <row r="43" spans="2:5" ht="12" customHeight="1" x14ac:dyDescent="0.25">
      <c r="B43" s="52"/>
      <c r="C43" s="53"/>
      <c r="D43" s="51"/>
      <c r="E43" s="66"/>
    </row>
    <row r="44" spans="2:5" ht="12" customHeight="1" x14ac:dyDescent="0.25">
      <c r="B44" s="52"/>
      <c r="C44" s="53"/>
      <c r="D44" s="51"/>
      <c r="E44" s="66"/>
    </row>
    <row r="45" spans="2:5" ht="12" customHeight="1" x14ac:dyDescent="0.25">
      <c r="B45" s="39" t="s">
        <v>15</v>
      </c>
      <c r="C45" s="12"/>
      <c r="D45" s="63"/>
    </row>
    <row r="46" spans="2:5" ht="12" customHeight="1" x14ac:dyDescent="0.25">
      <c r="B46" s="13" t="s">
        <v>16</v>
      </c>
      <c r="C46" s="14" t="s">
        <v>17</v>
      </c>
      <c r="D46" s="63"/>
    </row>
    <row r="47" spans="2:5" ht="12" customHeight="1" x14ac:dyDescent="0.25">
      <c r="B47" s="13"/>
      <c r="C47" s="14"/>
      <c r="D47" s="63"/>
    </row>
    <row r="48" spans="2:5" ht="12" customHeight="1" x14ac:dyDescent="0.25">
      <c r="B48" s="39" t="s">
        <v>18</v>
      </c>
      <c r="C48" s="12"/>
      <c r="D48" s="63"/>
    </row>
    <row r="49" spans="2:4" ht="12" customHeight="1" x14ac:dyDescent="0.25">
      <c r="B49" s="15" t="s">
        <v>19</v>
      </c>
      <c r="C49" s="14" t="s">
        <v>17</v>
      </c>
      <c r="D49" s="63"/>
    </row>
    <row r="50" spans="2:4" ht="12" customHeight="1" x14ac:dyDescent="0.25">
      <c r="B50" s="57"/>
      <c r="C50" s="66"/>
      <c r="D50" s="63"/>
    </row>
  </sheetData>
  <mergeCells count="11">
    <mergeCell ref="B32:D32"/>
    <mergeCell ref="B11:D11"/>
    <mergeCell ref="B15:D15"/>
    <mergeCell ref="B26:D26"/>
    <mergeCell ref="B12:E12"/>
    <mergeCell ref="C1:D2"/>
    <mergeCell ref="B8:B9"/>
    <mergeCell ref="C4:E4"/>
    <mergeCell ref="C6:E6"/>
    <mergeCell ref="C7:E7"/>
    <mergeCell ref="C9:E9"/>
  </mergeCells>
  <pageMargins left="0.70866141732283472" right="0.31496062992125984" top="0.35433070866141736" bottom="0.35433070866141736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O18" sqref="O18"/>
    </sheetView>
  </sheetViews>
  <sheetFormatPr defaultColWidth="9.109375" defaultRowHeight="13.8" x14ac:dyDescent="0.25"/>
  <cols>
    <col min="1" max="12" width="2.5546875" style="17" customWidth="1"/>
    <col min="13" max="13" width="6.109375" style="17" customWidth="1"/>
    <col min="14" max="14" width="2.5546875" style="17" customWidth="1"/>
    <col min="15" max="15" width="11.33203125" style="32" customWidth="1"/>
    <col min="16" max="16" width="13.77734375" style="32" customWidth="1"/>
    <col min="17" max="17" width="13.44140625" style="32" customWidth="1"/>
    <col min="18" max="18" width="10.6640625" style="32" customWidth="1"/>
    <col min="19" max="19" width="11.6640625" style="32" customWidth="1"/>
    <col min="20" max="20" width="13.33203125" style="68" bestFit="1" customWidth="1"/>
    <col min="21" max="16384" width="9.109375" style="60"/>
  </cols>
  <sheetData>
    <row r="1" spans="1:19" ht="9.75" customHeight="1" x14ac:dyDescent="0.25">
      <c r="A1" s="18"/>
      <c r="B1" s="18"/>
      <c r="C1" s="18"/>
      <c r="D1" s="18"/>
      <c r="E1" s="18"/>
      <c r="F1" s="18"/>
      <c r="G1" s="18"/>
      <c r="H1" s="141" t="s">
        <v>0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x14ac:dyDescent="0.25">
      <c r="A2" s="19" t="s">
        <v>1</v>
      </c>
      <c r="B2" s="18"/>
      <c r="C2" s="18"/>
      <c r="D2" s="18"/>
      <c r="E2" s="18"/>
      <c r="F2" s="18"/>
      <c r="G2" s="1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5.2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3"/>
      <c r="P3" s="63"/>
      <c r="Q3" s="67"/>
      <c r="R3" s="67"/>
      <c r="S3" s="67"/>
    </row>
    <row r="4" spans="1:19" ht="13.5" customHeight="1" x14ac:dyDescent="0.25">
      <c r="A4" s="19" t="s">
        <v>2</v>
      </c>
      <c r="B4" s="18"/>
      <c r="C4" s="18"/>
      <c r="D4" s="18"/>
      <c r="E4" s="18"/>
      <c r="F4" s="18"/>
      <c r="G4" s="18"/>
      <c r="H4" s="142" t="s">
        <v>3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ht="7.8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9"/>
      <c r="P5" s="79"/>
      <c r="Q5" s="80"/>
      <c r="R5" s="80"/>
      <c r="S5" s="80"/>
    </row>
    <row r="6" spans="1:19" x14ac:dyDescent="0.25">
      <c r="A6" s="19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74"/>
      <c r="O6" s="126">
        <v>246</v>
      </c>
      <c r="P6" s="126"/>
      <c r="Q6" s="126"/>
      <c r="R6" s="143"/>
      <c r="S6" s="143"/>
    </row>
    <row r="7" spans="1:19" s="68" customFormat="1" ht="10.199999999999999" customHeight="1" x14ac:dyDescent="0.25">
      <c r="A7" s="135" t="s">
        <v>39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78"/>
      <c r="P7" s="78"/>
      <c r="Q7" s="78"/>
      <c r="R7" s="78"/>
      <c r="S7" s="33"/>
    </row>
    <row r="8" spans="1:19" s="68" customFormat="1" ht="32.4" customHeight="1" x14ac:dyDescent="0.25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7" t="s">
        <v>43</v>
      </c>
      <c r="P8" s="137"/>
      <c r="Q8" s="137"/>
      <c r="R8" s="33"/>
      <c r="S8" s="33"/>
    </row>
    <row r="9" spans="1:19" s="68" customFormat="1" ht="13.9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144" t="s">
        <v>38</v>
      </c>
      <c r="P9" s="144"/>
      <c r="Q9" s="144"/>
      <c r="R9" s="62"/>
      <c r="S9" s="62"/>
    </row>
    <row r="10" spans="1:19" s="68" customForma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83"/>
      <c r="P10" s="83"/>
      <c r="Q10" s="83"/>
      <c r="R10" s="62"/>
      <c r="S10" s="62"/>
    </row>
    <row r="11" spans="1:19" s="68" customFormat="1" ht="15.6" x14ac:dyDescent="0.25">
      <c r="A11" s="129" t="s">
        <v>25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67"/>
      <c r="S11" s="67"/>
    </row>
    <row r="12" spans="1:19" s="68" customFormat="1" x14ac:dyDescent="0.25">
      <c r="A12" s="130" t="s">
        <v>59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67"/>
      <c r="S12" s="67"/>
    </row>
    <row r="13" spans="1:19" s="68" customForma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63"/>
      <c r="P13" s="63"/>
      <c r="Q13" s="67"/>
      <c r="R13" s="67"/>
      <c r="S13" s="32" t="s">
        <v>6</v>
      </c>
    </row>
    <row r="14" spans="1:19" s="68" customFormat="1" ht="13.8" customHeight="1" x14ac:dyDescent="0.25">
      <c r="A14" s="145" t="s">
        <v>26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6" t="s">
        <v>45</v>
      </c>
      <c r="P14" s="146" t="s">
        <v>46</v>
      </c>
      <c r="Q14" s="146" t="s">
        <v>109</v>
      </c>
      <c r="R14" s="146" t="s">
        <v>28</v>
      </c>
      <c r="S14" s="146" t="s">
        <v>27</v>
      </c>
    </row>
    <row r="15" spans="1:19" s="68" customFormat="1" ht="25.8" customHeight="1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46"/>
      <c r="Q15" s="146"/>
      <c r="R15" s="146"/>
      <c r="S15" s="146"/>
    </row>
    <row r="16" spans="1:19" s="68" customFormat="1" ht="12" customHeight="1" x14ac:dyDescent="0.25">
      <c r="A16" s="147" t="s">
        <v>113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29">
        <v>500000000</v>
      </c>
      <c r="P16" s="29">
        <v>4676882000</v>
      </c>
      <c r="Q16" s="29">
        <v>-7357458000</v>
      </c>
      <c r="R16" s="29">
        <f>O16+P16+Q16</f>
        <v>-2180576000</v>
      </c>
      <c r="S16" s="29">
        <f t="shared" ref="S16:S23" si="0">R16</f>
        <v>-2180576000</v>
      </c>
    </row>
    <row r="17" spans="1:20" s="68" customFormat="1" ht="12" customHeight="1" x14ac:dyDescent="0.25">
      <c r="A17" s="148" t="s">
        <v>110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28" t="s">
        <v>11</v>
      </c>
      <c r="P17" s="28"/>
      <c r="Q17" s="28">
        <f>[6]ОПиУ!C36</f>
        <v>-613063644.51999903</v>
      </c>
      <c r="R17" s="28">
        <f>Q17</f>
        <v>-613063644.51999903</v>
      </c>
      <c r="S17" s="28">
        <f t="shared" si="0"/>
        <v>-613063644.51999903</v>
      </c>
    </row>
    <row r="18" spans="1:20" s="68" customFormat="1" ht="12" customHeight="1" x14ac:dyDescent="0.25">
      <c r="A18" s="148" t="s">
        <v>29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28">
        <f>[6]ОСВ300621!F168</f>
        <v>395368000</v>
      </c>
      <c r="P18" s="28">
        <f>[6]ОСВ300621!F170-[6]ОСВ300621!E170</f>
        <v>2997131160</v>
      </c>
      <c r="Q18" s="28" t="s">
        <v>11</v>
      </c>
      <c r="R18" s="28">
        <f>O18+P18</f>
        <v>3392499160</v>
      </c>
      <c r="S18" s="28">
        <f t="shared" si="0"/>
        <v>3392499160</v>
      </c>
      <c r="T18" s="69"/>
    </row>
    <row r="19" spans="1:20" s="68" customFormat="1" ht="12" customHeight="1" x14ac:dyDescent="0.25">
      <c r="A19" s="147" t="s">
        <v>114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29">
        <f>O16+O18</f>
        <v>895368000</v>
      </c>
      <c r="P19" s="29">
        <f t="shared" ref="P19" si="1">P16+P18</f>
        <v>7674013160</v>
      </c>
      <c r="Q19" s="29">
        <f>Q16+Q17</f>
        <v>-7970521644.5199986</v>
      </c>
      <c r="R19" s="29">
        <f>SUM(O19:Q19)</f>
        <v>598859515.48000145</v>
      </c>
      <c r="S19" s="29">
        <f t="shared" si="0"/>
        <v>598859515.48000145</v>
      </c>
    </row>
    <row r="20" spans="1:20" ht="12" customHeight="1" x14ac:dyDescent="0.25">
      <c r="A20" s="147" t="s">
        <v>112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29">
        <v>250364000</v>
      </c>
      <c r="P20" s="29">
        <v>1610494000</v>
      </c>
      <c r="Q20" s="29">
        <v>-4727951000</v>
      </c>
      <c r="R20" s="29">
        <v>-2867093000</v>
      </c>
      <c r="S20" s="29">
        <f t="shared" si="0"/>
        <v>-2867093000</v>
      </c>
    </row>
    <row r="21" spans="1:20" s="57" customFormat="1" ht="12" customHeight="1" x14ac:dyDescent="0.25">
      <c r="A21" s="148" t="s">
        <v>110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29" t="s">
        <v>11</v>
      </c>
      <c r="P21" s="29"/>
      <c r="Q21" s="28">
        <f>-2247928000</f>
        <v>-2247928000</v>
      </c>
      <c r="R21" s="28">
        <f>Q21</f>
        <v>-2247928000</v>
      </c>
      <c r="S21" s="28">
        <f t="shared" si="0"/>
        <v>-2247928000</v>
      </c>
      <c r="T21" s="68"/>
    </row>
    <row r="22" spans="1:20" s="57" customFormat="1" ht="13.2" customHeight="1" x14ac:dyDescent="0.25">
      <c r="A22" s="148" t="s">
        <v>29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28">
        <v>94425000</v>
      </c>
      <c r="P22" s="28">
        <v>1815707000</v>
      </c>
      <c r="Q22" s="120" t="s">
        <v>11</v>
      </c>
      <c r="R22" s="28">
        <f>O22+P22</f>
        <v>1910132000</v>
      </c>
      <c r="S22" s="28">
        <f t="shared" si="0"/>
        <v>1910132000</v>
      </c>
      <c r="T22" s="68"/>
    </row>
    <row r="23" spans="1:20" ht="12" customHeight="1" x14ac:dyDescent="0.25">
      <c r="A23" s="147" t="s">
        <v>111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19">
        <f>O20+O22</f>
        <v>344789000</v>
      </c>
      <c r="P23" s="119">
        <f>P20+P22</f>
        <v>3426201000</v>
      </c>
      <c r="Q23" s="119">
        <f>Q20+Q21</f>
        <v>-6975879000</v>
      </c>
      <c r="R23" s="119">
        <f>SUM(O23:Q23)</f>
        <v>-3204889000</v>
      </c>
      <c r="S23" s="119">
        <f t="shared" si="0"/>
        <v>-3204889000</v>
      </c>
    </row>
    <row r="24" spans="1:20" s="57" customFormat="1" ht="12" customHeight="1" x14ac:dyDescent="0.25">
      <c r="O24" s="63"/>
      <c r="P24" s="63"/>
      <c r="Q24" s="67"/>
      <c r="R24" s="67"/>
      <c r="S24" s="67"/>
      <c r="T24" s="68"/>
    </row>
    <row r="25" spans="1:20" s="57" customFormat="1" ht="18" customHeight="1" x14ac:dyDescent="0.25">
      <c r="O25" s="63"/>
      <c r="P25" s="63"/>
      <c r="Q25" s="67"/>
      <c r="R25" s="67"/>
      <c r="S25" s="67"/>
      <c r="T25" s="68"/>
    </row>
    <row r="26" spans="1:20" s="57" customFormat="1" ht="18" customHeight="1" x14ac:dyDescent="0.25">
      <c r="O26" s="63"/>
      <c r="P26" s="63"/>
      <c r="Q26" s="67"/>
      <c r="R26" s="67"/>
      <c r="S26" s="67"/>
      <c r="T26" s="68"/>
    </row>
    <row r="27" spans="1:20" s="57" customFormat="1" ht="12.75" customHeight="1" x14ac:dyDescent="0.25">
      <c r="A27" s="34" t="s">
        <v>30</v>
      </c>
      <c r="H27" s="150" t="s">
        <v>31</v>
      </c>
      <c r="I27" s="150"/>
      <c r="J27" s="150"/>
      <c r="K27" s="150"/>
      <c r="L27" s="150"/>
      <c r="M27" s="150"/>
      <c r="N27" s="150"/>
      <c r="O27" s="150"/>
      <c r="P27" s="150"/>
      <c r="Q27" s="70"/>
      <c r="R27" s="67"/>
      <c r="S27" s="67"/>
      <c r="T27" s="68"/>
    </row>
    <row r="28" spans="1:20" s="57" customFormat="1" ht="10.5" customHeight="1" x14ac:dyDescent="0.25">
      <c r="H28" s="149" t="s">
        <v>32</v>
      </c>
      <c r="I28" s="149"/>
      <c r="J28" s="149"/>
      <c r="K28" s="149"/>
      <c r="L28" s="149"/>
      <c r="M28" s="149"/>
      <c r="N28" s="149"/>
      <c r="O28" s="149"/>
      <c r="P28" s="149"/>
      <c r="Q28" s="107" t="s">
        <v>17</v>
      </c>
      <c r="R28" s="67"/>
      <c r="S28" s="67"/>
      <c r="T28" s="68"/>
    </row>
    <row r="29" spans="1:20" s="57" customFormat="1" ht="10.5" customHeight="1" x14ac:dyDescent="0.25">
      <c r="H29" s="38"/>
      <c r="I29" s="38"/>
      <c r="J29" s="38"/>
      <c r="K29" s="38"/>
      <c r="L29" s="38"/>
      <c r="M29" s="38"/>
      <c r="N29" s="38"/>
      <c r="O29" s="38"/>
      <c r="P29" s="38"/>
      <c r="Q29" s="67"/>
      <c r="R29" s="67"/>
      <c r="S29" s="67"/>
      <c r="T29" s="68"/>
    </row>
    <row r="30" spans="1:20" s="57" customFormat="1" ht="12.75" customHeight="1" x14ac:dyDescent="0.25">
      <c r="A30" s="34" t="s">
        <v>33</v>
      </c>
      <c r="H30" s="150" t="s">
        <v>34</v>
      </c>
      <c r="I30" s="150"/>
      <c r="J30" s="150"/>
      <c r="K30" s="150"/>
      <c r="L30" s="150"/>
      <c r="M30" s="150"/>
      <c r="N30" s="150"/>
      <c r="O30" s="150"/>
      <c r="P30" s="150"/>
      <c r="Q30" s="70"/>
      <c r="R30" s="67"/>
      <c r="S30" s="67"/>
      <c r="T30" s="68"/>
    </row>
    <row r="31" spans="1:20" s="57" customFormat="1" ht="9.75" customHeight="1" x14ac:dyDescent="0.25">
      <c r="H31" s="149" t="s">
        <v>32</v>
      </c>
      <c r="I31" s="149"/>
      <c r="J31" s="149"/>
      <c r="K31" s="149"/>
      <c r="L31" s="149"/>
      <c r="M31" s="149"/>
      <c r="N31" s="149"/>
      <c r="O31" s="149"/>
      <c r="P31" s="149"/>
      <c r="Q31" s="107" t="s">
        <v>17</v>
      </c>
      <c r="R31" s="67"/>
      <c r="S31" s="67"/>
      <c r="T31" s="68"/>
    </row>
  </sheetData>
  <mergeCells count="27">
    <mergeCell ref="H31:P31"/>
    <mergeCell ref="A22:N22"/>
    <mergeCell ref="A23:N23"/>
    <mergeCell ref="H27:P27"/>
    <mergeCell ref="H28:P28"/>
    <mergeCell ref="H30:P30"/>
    <mergeCell ref="A21:N21"/>
    <mergeCell ref="A20:N20"/>
    <mergeCell ref="A18:N18"/>
    <mergeCell ref="A19:N19"/>
    <mergeCell ref="A17:N17"/>
    <mergeCell ref="S14:S15"/>
    <mergeCell ref="A16:N16"/>
    <mergeCell ref="O14:O15"/>
    <mergeCell ref="P14:P15"/>
    <mergeCell ref="Q14:Q15"/>
    <mergeCell ref="R14:R15"/>
    <mergeCell ref="A11:Q11"/>
    <mergeCell ref="A12:Q12"/>
    <mergeCell ref="A14:N15"/>
    <mergeCell ref="A7:N8"/>
    <mergeCell ref="O8:Q8"/>
    <mergeCell ref="H1:S2"/>
    <mergeCell ref="H4:S4"/>
    <mergeCell ref="O6:Q6"/>
    <mergeCell ref="R6:S6"/>
    <mergeCell ref="O9:Q9"/>
  </mergeCells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User02</cp:lastModifiedBy>
  <cp:lastPrinted>2021-08-11T04:46:14Z</cp:lastPrinted>
  <dcterms:created xsi:type="dcterms:W3CDTF">2020-05-28T03:09:24Z</dcterms:created>
  <dcterms:modified xsi:type="dcterms:W3CDTF">2021-08-11T04:48:50Z</dcterms:modified>
</cp:coreProperties>
</file>