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Транзит\Биржа\2023\"/>
    </mc:Choice>
  </mc:AlternateContent>
  <bookViews>
    <workbookView xWindow="0" yWindow="0" windowWidth="28800" windowHeight="10980" activeTab="2"/>
  </bookViews>
  <sheets>
    <sheet name="ОФП (2)" sheetId="1" r:id="rId1"/>
    <sheet name="ОПиУ" sheetId="3" r:id="rId2"/>
    <sheet name="ДДС" sheetId="2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EUR" localSheetId="2">'[10]1710_3310_вал'!$B$41:$D$69</definedName>
    <definedName name="EUR" localSheetId="3">'[10]1710_3310_вал'!$B$41:$D$69</definedName>
    <definedName name="EUR" localSheetId="1">'[10]1710_3310_вал'!$B$41:$D$69</definedName>
    <definedName name="EUR">'[3]1710_3310_вал'!$B$41:$D$69</definedName>
    <definedName name="белая" localSheetId="2">'[10]1710_3310_вал'!$G$47:$I$74</definedName>
    <definedName name="белая" localSheetId="3">'[10]1710_3310_вал'!$G$47:$I$74</definedName>
    <definedName name="белая" localSheetId="1">'[10]1710_3310_вал'!$G$47:$I$74</definedName>
    <definedName name="белая">'[3]1710_3310_вал'!$G$47:$I$74</definedName>
    <definedName name="восьмая" localSheetId="2">[11]ДДС_310320!$V$139:$W$220</definedName>
    <definedName name="восьмая" localSheetId="3">[11]ДДС_310320!$V$139:$W$220</definedName>
    <definedName name="восьмая" localSheetId="1">[11]ДДС_310320!$V$139:$W$220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'[12]1710_3310_тг'!$B$604:$D$1053</definedName>
    <definedName name="зеленая" localSheetId="3">'[12]1710_3310_тг'!$B$604:$D$1053</definedName>
    <definedName name="зеленая" localSheetId="1">'[12]1710_3310_тг'!$B$604:$D$1053</definedName>
    <definedName name="зеленая" localSheetId="0">#REF!</definedName>
    <definedName name="зеленая">#REF!</definedName>
    <definedName name="книга1" localSheetId="2">'[12]кредиторка торг'!$B$5:$H$161</definedName>
    <definedName name="книга1" localSheetId="3">'[12]кредиторка торг'!$B$5:$H$161</definedName>
    <definedName name="книга1" localSheetId="1">'[12]кредиторка торг'!$B$5:$H$161</definedName>
    <definedName name="книга1" localSheetId="0">#REF!</definedName>
    <definedName name="книга1">#REF!</definedName>
    <definedName name="книга10" localSheetId="2">[12]РасшКредТорг!#REF!</definedName>
    <definedName name="книга10" localSheetId="3">[12]РасшКредТорг!#REF!</definedName>
    <definedName name="книга10" localSheetId="1">[12]РасшКредТорг!#REF!</definedName>
    <definedName name="книга10" localSheetId="0">#REF!</definedName>
    <definedName name="книга10">#REF!</definedName>
    <definedName name="книга11" localSheetId="2">[12]РасшКредТорг!#REF!</definedName>
    <definedName name="книга11" localSheetId="3">[12]РасшКредТорг!#REF!</definedName>
    <definedName name="книга11" localSheetId="1">[12]РасшКредТорг!#REF!</definedName>
    <definedName name="книга11" localSheetId="0">#REF!</definedName>
    <definedName name="книга11">#REF!</definedName>
    <definedName name="книга12" localSheetId="2">[12]РасшКредТорг!#REF!</definedName>
    <definedName name="книга12" localSheetId="3">[12]РасшКредТорг!#REF!</definedName>
    <definedName name="книга12" localSheetId="1">[12]РасшКредТорг!#REF!</definedName>
    <definedName name="книга12" localSheetId="0">#REF!</definedName>
    <definedName name="книга12">#REF!</definedName>
    <definedName name="книга13" localSheetId="2">[12]РасшКредТорг!#REF!</definedName>
    <definedName name="книга13" localSheetId="3">[12]РасшКредТорг!#REF!</definedName>
    <definedName name="книга13" localSheetId="1">[12]РасшКредТорг!#REF!</definedName>
    <definedName name="книга13" localSheetId="0">#REF!</definedName>
    <definedName name="книга13">#REF!</definedName>
    <definedName name="книга14" localSheetId="2">[12]ДДС_31122019!$C$103:$D$136</definedName>
    <definedName name="книга14" localSheetId="3">[12]ДДС_31122019!$C$103:$D$136</definedName>
    <definedName name="книга14" localSheetId="1">[12]ДДС_31122019!$C$103:$D$136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[9]ДДС!#REF!</definedName>
    <definedName name="Книга15" localSheetId="1">[9]ДДС!#REF!</definedName>
    <definedName name="Книга15" localSheetId="0">#REF!</definedName>
    <definedName name="Книга15">#REF!</definedName>
    <definedName name="книга2" localSheetId="2">'[12]кредиторка торг'!$B$166:$H$321</definedName>
    <definedName name="книга2" localSheetId="3">'[12]кредиторка торг'!$B$166:$H$321</definedName>
    <definedName name="книга2" localSheetId="1">'[12]кредиторка торг'!$B$166:$H$321</definedName>
    <definedName name="книга2" localSheetId="0">#REF!</definedName>
    <definedName name="книга2">#REF!</definedName>
    <definedName name="книга3" localSheetId="2">'[12]кредиторка торг'!#REF!</definedName>
    <definedName name="книга3" localSheetId="3">'[12]кредиторка торг'!#REF!</definedName>
    <definedName name="книга3" localSheetId="1">'[12]кредиторка торг'!#REF!</definedName>
    <definedName name="книга3" localSheetId="0">#REF!</definedName>
    <definedName name="книга3">#REF!</definedName>
    <definedName name="книга4" localSheetId="2">[12]РасшКредТорг!#REF!</definedName>
    <definedName name="книга4" localSheetId="3">[12]РасшКредТорг!#REF!</definedName>
    <definedName name="книга4" localSheetId="1">[12]РасшКредТорг!#REF!</definedName>
    <definedName name="книга4" localSheetId="0">#REF!</definedName>
    <definedName name="книга4">#REF!</definedName>
    <definedName name="книга5" localSheetId="2">[12]РасшКредТорг!#REF!</definedName>
    <definedName name="книга5" localSheetId="3">[12]РасшКредТорг!#REF!</definedName>
    <definedName name="книга5" localSheetId="1">[12]РасшКредТорг!#REF!</definedName>
    <definedName name="книга5" localSheetId="0">#REF!</definedName>
    <definedName name="книга5">#REF!</definedName>
    <definedName name="книга6" localSheetId="2">[12]РасшКредТорг!#REF!</definedName>
    <definedName name="книга6" localSheetId="3">[12]РасшКредТорг!#REF!</definedName>
    <definedName name="книга6" localSheetId="1">[12]РасшКредТорг!#REF!</definedName>
    <definedName name="книга6" localSheetId="0">#REF!</definedName>
    <definedName name="книга6">#REF!</definedName>
    <definedName name="книга7" localSheetId="2">'[12]кредиторка торг'!$B$342:$H$364</definedName>
    <definedName name="книга7" localSheetId="3">'[12]кредиторка торг'!$B$342:$H$364</definedName>
    <definedName name="книга7" localSheetId="1">'[12]кредиторка торг'!$B$342:$H$364</definedName>
    <definedName name="книга7" localSheetId="0">#REF!</definedName>
    <definedName name="книга7">#REF!</definedName>
    <definedName name="книга75" localSheetId="2">'[12]кредиторка торг'!#REF!</definedName>
    <definedName name="книга75" localSheetId="3">'[12]кредиторка торг'!#REF!</definedName>
    <definedName name="книга75" localSheetId="1">'[12]кредиторка торг'!#REF!</definedName>
    <definedName name="книга75" localSheetId="0">'[7]кредиторка торг'!#REF!</definedName>
    <definedName name="книга75">'[7]кредиторка торг'!#REF!</definedName>
    <definedName name="книга8" localSheetId="2">'[12]кредиторка торг'!$B$326:$H$339</definedName>
    <definedName name="книга8" localSheetId="3">'[12]кредиторка торг'!$B$326:$H$339</definedName>
    <definedName name="книга8" localSheetId="1">'[12]кредиторка торг'!$B$326:$H$339</definedName>
    <definedName name="книга8" localSheetId="0">#REF!</definedName>
    <definedName name="книга8">#REF!</definedName>
    <definedName name="книга9" localSheetId="2">[12]РасшКредТорг!#REF!</definedName>
    <definedName name="книга9" localSheetId="3">[12]РасшКредТорг!#REF!</definedName>
    <definedName name="книга9" localSheetId="1">[12]РасшКредТорг!#REF!</definedName>
    <definedName name="книга9" localSheetId="0">#REF!</definedName>
    <definedName name="книга9">#REF!</definedName>
    <definedName name="красная" localSheetId="2">'[10]1710_3310_кз'!$B$597:$D$1045</definedName>
    <definedName name="красная" localSheetId="3">'[10]1710_3310_кз'!$B$597:$D$1045</definedName>
    <definedName name="красная" localSheetId="1">'[10]1710_3310_кз'!$B$597:$D$1045</definedName>
    <definedName name="красная">'[3]1710_3310_кз'!$B$597:$D$1045</definedName>
    <definedName name="красная1" localSheetId="2">[13]ДДС_310320!$C$93:$D$128</definedName>
    <definedName name="красная1" localSheetId="3">[13]ДДС_310320!$C$93:$D$128</definedName>
    <definedName name="красная1" localSheetId="1">[13]ДДС_310320!$C$93:$D$128</definedName>
    <definedName name="красная1">[4]ДДС_310320!$C$93:$D$128</definedName>
    <definedName name="Красная2" localSheetId="2">[13]сч.3310!$B$8:$H$346</definedName>
    <definedName name="Красная2" localSheetId="3">[13]сч.3310!$B$8:$H$346</definedName>
    <definedName name="Красная2" localSheetId="1">[13]сч.3310!$B$8:$H$346</definedName>
    <definedName name="Красная2">[4]сч.3310!$B$8:$H$346</definedName>
    <definedName name="Красная3" localSheetId="2">[13]сч.3310!$B$354:$H$635</definedName>
    <definedName name="Красная3" localSheetId="3">[13]сч.3310!$B$354:$H$635</definedName>
    <definedName name="Красная3" localSheetId="1">[13]сч.3310!$B$354:$H$635</definedName>
    <definedName name="Красная3">[4]сч.3310!$B$354:$H$635</definedName>
    <definedName name="красная4" localSheetId="2">[13]сч.3310_080920!$B$10:$H$346</definedName>
    <definedName name="красная4" localSheetId="3">[13]сч.3310_080920!$B$10:$H$346</definedName>
    <definedName name="красная4" localSheetId="1">[13]сч.3310_080920!$B$10:$H$346</definedName>
    <definedName name="красная4">[4]сч.3310_080920!$B$10:$H$346</definedName>
    <definedName name="красная5" localSheetId="2">[13]сч.3310_080920!$B$356:$H$635</definedName>
    <definedName name="красная5" localSheetId="3">[13]сч.3310_080920!$B$356:$H$635</definedName>
    <definedName name="красная5" localSheetId="1">[13]сч.3310_080920!$B$356:$H$635</definedName>
    <definedName name="красная5">[4]сч.3310_080920!$B$356:$H$635</definedName>
    <definedName name="красная6" localSheetId="2">[13]ДДС_310820!$B$136:$D$160</definedName>
    <definedName name="красная6" localSheetId="3">[13]ДДС_310820!$B$136:$D$160</definedName>
    <definedName name="красная6" localSheetId="1">[13]ДДС_310820!$B$136:$D$160</definedName>
    <definedName name="красная6">[4]ДДС_310820!$B$136:$D$160</definedName>
    <definedName name="красная7" localSheetId="2">[13]ДДС_310820!$C$137:$D$160</definedName>
    <definedName name="красная7" localSheetId="3">[13]ДДС_310820!$C$137:$D$160</definedName>
    <definedName name="красная7" localSheetId="1">[13]ДДС_310820!$C$137:$D$160</definedName>
    <definedName name="красная7">[4]ДДС_310820!$C$137:$D$160</definedName>
    <definedName name="облако" localSheetId="2">[12]вал1710_3310!$B$44:$D$81</definedName>
    <definedName name="облако" localSheetId="3">[12]вал1710_3310!$B$44:$D$81</definedName>
    <definedName name="облако" localSheetId="1">[12]вал1710_3310!$B$44:$D$81</definedName>
    <definedName name="облако" localSheetId="0">#REF!</definedName>
    <definedName name="облако">#REF!</definedName>
    <definedName name="облачко" localSheetId="2">[10]Лист1!$B$460:$D$909</definedName>
    <definedName name="облачко" localSheetId="3">[10]Лист1!$B$460:$D$909</definedName>
    <definedName name="облачко" localSheetId="1">[10]Лист1!$B$460:$D$909</definedName>
    <definedName name="облачко">[3]Лист1!$B$460:$D$909</definedName>
    <definedName name="пано" localSheetId="2">[12]вал1710_3310!$H$48:$J$82</definedName>
    <definedName name="пано" localSheetId="3">[12]вал1710_3310!$H$48:$J$82</definedName>
    <definedName name="пано" localSheetId="1">[12]вал1710_3310!$H$48:$J$82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[14]ОС_310321!#REF!</definedName>
    <definedName name="прочее" localSheetId="3">[14]ОС_310321!#REF!</definedName>
    <definedName name="прочее" localSheetId="1">[14]ОС_310321!#REF!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2" localSheetId="2">#REF!</definedName>
    <definedName name="прочее3" localSheetId="2">#REF!</definedName>
    <definedName name="прочее4" localSheetId="2">[14]ДДС_300621!$C$94:$D$140</definedName>
    <definedName name="прочее4" localSheetId="3">[14]ДДС_300621!$C$94:$D$140</definedName>
    <definedName name="прочее4" localSheetId="1">[14]ДДС_300621!$C$94:$D$140</definedName>
    <definedName name="прочее4">[6]ДДС_300621!$C$94:$D$140</definedName>
    <definedName name="прочее5" localSheetId="2">[14]сч.3310_1710_300621!$B$290:$H$517</definedName>
    <definedName name="прочее5" localSheetId="3">[14]сч.3310_1710_300621!$B$290:$H$517</definedName>
    <definedName name="прочее5" localSheetId="1">[14]сч.3310_1710_300621!$B$290:$H$517</definedName>
    <definedName name="прочее5">[6]сч.3310_1710_300621!$B$290:$H$517</definedName>
    <definedName name="прочее6" localSheetId="2">[14]сч.3310_1710_300621!$B$11:$H$286</definedName>
    <definedName name="прочее6" localSheetId="3">[14]сч.3310_1710_300621!$B$11:$H$286</definedName>
    <definedName name="прочее6" localSheetId="1">[14]сч.3310_1710_300621!$B$11:$H$286</definedName>
    <definedName name="прочее6">[6]сч.3310_1710_300621!$B$11:$H$286</definedName>
    <definedName name="пятая" localSheetId="2">'[11]кредиторка торг'!$A$10:$G$272</definedName>
    <definedName name="пятая" localSheetId="3">'[11]кредиторка торг'!$A$10:$G$272</definedName>
    <definedName name="пятая" localSheetId="1">'[11]кредиторка торг'!$A$10:$G$272</definedName>
    <definedName name="пятая">'[8]кредиторка торг'!$A$10:$G$272</definedName>
    <definedName name="седьмая" localSheetId="2">[11]ДДС_310320!$V$80:$W$129</definedName>
    <definedName name="седьмая" localSheetId="3">[11]ДДС_310320!$V$80:$W$129</definedName>
    <definedName name="седьмая" localSheetId="1">[11]ДДС_310320!$V$80:$W$129</definedName>
    <definedName name="седьмая" localSheetId="0">[4]ДДС_310320!#REF!</definedName>
    <definedName name="седьмая">[4]ДДС_310320!#REF!</definedName>
    <definedName name="синяя" localSheetId="2">'[10]Лист3 (2)'!$B$64:$E$136</definedName>
    <definedName name="синяя" localSheetId="3">'[10]Лист3 (2)'!$B$64:$E$136</definedName>
    <definedName name="синяя" localSheetId="1">'[10]Лист3 (2)'!$B$64:$E$136</definedName>
    <definedName name="синяя">'[3]Лист3 (2)'!$B$64:$E$136</definedName>
    <definedName name="синяя1">[9]ДДС_300921!$C$87:$D$127</definedName>
    <definedName name="синяя2">[9]ДДС_300921!$C$178:$D$180</definedName>
    <definedName name="синяя3">[9]ДДС_300921!$C$194:$D$211</definedName>
    <definedName name="синяя4" localSheetId="2">#REF!</definedName>
    <definedName name="туча" localSheetId="2">[10]Лист1!$J$598:$L$1186</definedName>
    <definedName name="туча" localSheetId="3">[10]Лист1!$J$598:$L$1186</definedName>
    <definedName name="туча" localSheetId="1">[10]Лист1!$J$598:$L$1186</definedName>
    <definedName name="туча">[3]Лист1!$J$598:$L$1186</definedName>
    <definedName name="четвертая" localSheetId="2">'[11]кредиторка торг'!$A$282:$G$506</definedName>
    <definedName name="четвертая" localSheetId="3">'[11]кредиторка торг'!$A$282:$G$506</definedName>
    <definedName name="четвертая" localSheetId="1">'[11]кредиторка торг'!$A$282:$G$506</definedName>
    <definedName name="четвертая">'[8]кредиторка торг'!$A$282:$G$506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32" i="2"/>
  <c r="D23" i="2"/>
  <c r="D16" i="2"/>
  <c r="P19" i="4"/>
  <c r="O19" i="4"/>
  <c r="S19" i="4" s="1"/>
  <c r="S18" i="4"/>
  <c r="R17" i="4"/>
  <c r="S17" i="4" s="1"/>
  <c r="C26" i="3"/>
  <c r="C25" i="3"/>
  <c r="C24" i="3"/>
  <c r="C22" i="3"/>
  <c r="C21" i="3"/>
  <c r="C20" i="3"/>
  <c r="C19" i="3"/>
  <c r="C17" i="3"/>
  <c r="C16" i="3"/>
  <c r="C18" i="3" s="1"/>
  <c r="C23" i="3" s="1"/>
  <c r="C27" i="3" s="1"/>
  <c r="C29" i="3" s="1"/>
  <c r="C31" i="3" s="1"/>
  <c r="E66" i="2"/>
  <c r="D66" i="2"/>
  <c r="E60" i="2"/>
  <c r="D60" i="2"/>
  <c r="E54" i="2"/>
  <c r="D54" i="2"/>
  <c r="E43" i="2"/>
  <c r="E52" i="2" s="1"/>
  <c r="D43" i="2"/>
  <c r="D34" i="2"/>
  <c r="D52" i="2" s="1"/>
  <c r="E23" i="2"/>
  <c r="E32" i="2" s="1"/>
  <c r="E67" i="2" s="1"/>
  <c r="E16" i="2"/>
  <c r="D47" i="1"/>
  <c r="C47" i="1"/>
  <c r="C40" i="1"/>
  <c r="A11" i="1"/>
  <c r="D26" i="1" l="1"/>
  <c r="D37" i="1" l="1"/>
  <c r="D36" i="1"/>
  <c r="D35" i="1"/>
  <c r="D34" i="1"/>
  <c r="D41" i="1"/>
  <c r="D42" i="1"/>
  <c r="D46" i="1"/>
  <c r="D49" i="1"/>
  <c r="D48" i="1"/>
  <c r="D45" i="1"/>
  <c r="D17" i="1"/>
  <c r="D15" i="1"/>
  <c r="D18" i="1"/>
  <c r="D16" i="1"/>
  <c r="D28" i="1"/>
  <c r="D23" i="1"/>
  <c r="D25" i="1"/>
  <c r="D20" i="1"/>
  <c r="D27" i="1"/>
  <c r="D24" i="1" l="1"/>
  <c r="D29" i="1" s="1"/>
  <c r="D19" i="1"/>
  <c r="D21" i="1" s="1"/>
  <c r="D30" i="1" s="1"/>
  <c r="D43" i="1"/>
  <c r="D38" i="1"/>
  <c r="D50" i="1"/>
  <c r="C18" i="1"/>
  <c r="P16" i="4" l="1"/>
  <c r="P20" i="4" s="1"/>
  <c r="R16" i="4"/>
  <c r="R20" i="4" s="1"/>
  <c r="D51" i="1"/>
  <c r="D52" i="1" s="1"/>
  <c r="O16" i="4"/>
  <c r="Q16" i="4"/>
  <c r="Q20" i="4" s="1"/>
  <c r="O20" i="4" l="1"/>
  <c r="S20" i="4" s="1"/>
  <c r="S16" i="4"/>
  <c r="C36" i="1" l="1"/>
  <c r="C20" i="1" l="1"/>
  <c r="C49" i="1" l="1"/>
  <c r="C45" i="1"/>
  <c r="C24" i="1"/>
  <c r="C23" i="1"/>
  <c r="C27" i="1"/>
  <c r="C16" i="1"/>
  <c r="C48" i="1" l="1"/>
  <c r="C42" i="1"/>
  <c r="C41" i="1"/>
  <c r="C15" i="1"/>
  <c r="C34" i="1"/>
  <c r="C26" i="1"/>
  <c r="C17" i="1"/>
  <c r="C28" i="1"/>
  <c r="C35" i="1"/>
  <c r="C25" i="1"/>
  <c r="C29" i="1" s="1"/>
  <c r="C46" i="1"/>
  <c r="C50" i="1" s="1"/>
  <c r="C37" i="1"/>
  <c r="C19" i="1" l="1"/>
  <c r="C21" i="1"/>
  <c r="C30" i="1" s="1"/>
  <c r="C43" i="1"/>
  <c r="C51" i="1" s="1"/>
  <c r="C38" i="1"/>
  <c r="C52" i="1" s="1"/>
  <c r="C32" i="3" l="1"/>
</calcChain>
</file>

<file path=xl/sharedStrings.xml><?xml version="1.0" encoding="utf-8"?>
<sst xmlns="http://schemas.openxmlformats.org/spreadsheetml/2006/main" count="265" uniqueCount="190">
  <si>
    <t>Наименование</t>
  </si>
  <si>
    <t>Акционерное общество "БАСТ"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</si>
  <si>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</si>
  <si>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</si>
  <si>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</si>
  <si>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</si>
  <si>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</si>
  <si>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БИН 060440009840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</si>
  <si>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</si>
  <si>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>по состоянию на 31 марта 2023 года</t>
  </si>
  <si>
    <t xml:space="preserve">Прим. </t>
  </si>
  <si>
    <t>На конец 
отчетного периода</t>
  </si>
  <si>
    <t>На начало 
отчетного периода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</si>
  <si>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</si>
  <si>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</si>
  <si>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</si>
  <si>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</si>
  <si>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</si>
  <si>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</si>
  <si>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</si>
  <si>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</si>
  <si>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</si>
  <si>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</si>
  <si>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</si>
  <si>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</si>
  <si>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</si>
  <si>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</si>
  <si>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</si>
  <si>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</si>
  <si>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</si>
  <si>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</si>
  <si>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Акционерный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</si>
  <si>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</si>
  <si>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</si>
  <si>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</si>
  <si>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</si>
  <si>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Займы долгоср</t>
  </si>
  <si>
    <t>Провизии долгоср</t>
  </si>
  <si>
    <t>Обязательства по финансовой аренде долгоср</t>
  </si>
  <si>
    <t xml:space="preserve">Текущие обязательства </t>
  </si>
  <si>
    <t>Займы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</si>
  <si>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</si>
  <si>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</si>
  <si>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</si>
  <si>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</si>
  <si>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</si>
  <si>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</si>
  <si>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</si>
  <si>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</si>
  <si>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</si>
  <si>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</si>
  <si>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</si>
  <si>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</si>
  <si>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</si>
  <si>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</si>
  <si>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</si>
  <si>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за 3 месяца 2023 г.</t>
  </si>
  <si>
    <t>тыс. тенге</t>
  </si>
  <si>
    <t>Показатели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</si>
  <si>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</si>
  <si>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</si>
  <si>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</si>
  <si>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</t>
  </si>
  <si>
    <t>10</t>
  </si>
  <si>
    <t>в том числе:</t>
  </si>
  <si>
    <t>-</t>
  </si>
  <si>
    <t>реализация товаров</t>
  </si>
  <si>
    <t>11</t>
  </si>
  <si>
    <t>предоставление услуг</t>
  </si>
  <si>
    <t>12</t>
  </si>
  <si>
    <t>авансы полученные</t>
  </si>
  <si>
    <t>13</t>
  </si>
  <si>
    <t>дивиденды</t>
  </si>
  <si>
    <t>14</t>
  </si>
  <si>
    <t>прочие поступления</t>
  </si>
  <si>
    <t>15</t>
  </si>
  <si>
    <t>2. Выбытие денежных средств, всего</t>
  </si>
  <si>
    <t>20</t>
  </si>
  <si>
    <t>платежи поставщикам за товары и услуги</t>
  </si>
  <si>
    <t>21</t>
  </si>
  <si>
    <t>авансы выданные</t>
  </si>
  <si>
    <t>22</t>
  </si>
  <si>
    <t>выплаты по заработной плате</t>
  </si>
  <si>
    <t>23</t>
  </si>
  <si>
    <t>выплата вознаграждения по займам</t>
  </si>
  <si>
    <t>24</t>
  </si>
  <si>
    <t>корпоративный подоходный налог</t>
  </si>
  <si>
    <t>25</t>
  </si>
  <si>
    <t>другие платежи в бюджет</t>
  </si>
  <si>
    <t>26</t>
  </si>
  <si>
    <t>прочие выплаты</t>
  </si>
  <si>
    <t>27</t>
  </si>
  <si>
    <t>3. Чистая сумма денежных средств от операционной деятельности (стр. 010 - стр. 020)</t>
  </si>
  <si>
    <t>30</t>
  </si>
  <si>
    <t>II. Движение денежных средств от инвестиционной деятельности</t>
  </si>
  <si>
    <t>40</t>
  </si>
  <si>
    <t>реализация основных средств</t>
  </si>
  <si>
    <t>41</t>
  </si>
  <si>
    <t>реализация нематериальных активов</t>
  </si>
  <si>
    <t>42</t>
  </si>
  <si>
    <t>реализация других долгосрочных активов</t>
  </si>
  <si>
    <t>43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</si>
  <si>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</si>
  <si>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</si>
  <si>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</si>
  <si>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</si>
  <si>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</si>
  <si>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</si>
  <si>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</si>
  <si>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</si>
  <si>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</si>
  <si>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</si>
  <si>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</si>
  <si>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</si>
  <si>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</si>
  <si>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</si>
  <si>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</si>
  <si>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</si>
  <si>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</si>
  <si>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</si>
  <si>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</si>
  <si>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</si>
  <si>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</si>
  <si>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</si>
  <si>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</si>
  <si>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</si>
  <si>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</si>
  <si>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</si>
  <si>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</si>
  <si>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</si>
  <si>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</si>
  <si>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</si>
  <si>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</si>
  <si>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</si>
  <si>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</si>
  <si>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</si>
  <si>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</si>
  <si>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</si>
  <si>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</si>
  <si>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вознаграждения по финансируемой аренде</t>
  </si>
  <si>
    <t>83</t>
  </si>
  <si>
    <t>прочие (выплата купона)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</si>
  <si>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</si>
  <si>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</si>
  <si>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</si>
  <si>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</si>
  <si>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100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</si>
  <si>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</si>
  <si>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</si>
  <si>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110</t>
  </si>
  <si>
    <t>Денежные средства и их эквиваленты на конец отчетного периода</t>
  </si>
  <si>
    <t>120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</si>
  <si>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</si>
  <si>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ОТЧЕТ О ПРИБЫЛИ ИЛИ УБЫТКЕ И ПРОЧЕМ СОВОКУПНОМ ДОХОДЕ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</si>
  <si>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</si>
  <si>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</si>
  <si>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</si>
  <si>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</si>
  <si>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</si>
  <si>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</si>
  <si>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</si>
  <si>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</si>
  <si>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</si>
  <si>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</si>
  <si>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 xml:space="preserve">Прибыль/Убыток до налогообложения  </t>
  </si>
  <si>
    <t>Расходы по корпоративному подоходному налогу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</si>
  <si>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</si>
  <si>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</si>
  <si>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</si>
  <si>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</si>
  <si>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Президент                                                     Рясков С.Е.</t>
  </si>
  <si>
    <t>ОТЧЕТ ОБ ИЗМЕНЕНИЯХ В КАПИТАЛЕ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</si>
  <si>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</si>
  <si>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</si>
  <si>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</si>
  <si>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</si>
  <si>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</si>
  <si>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 xml:space="preserve">На 1 января отчетного года </t>
  </si>
  <si>
    <t>Резерв на переоценку фин.активов</t>
  </si>
  <si>
    <t>Эмиссия акций</t>
  </si>
  <si>
    <t xml:space="preserve">На 31 марта отчетного года </t>
  </si>
  <si>
    <t xml:space="preserve">На 1 января предыдущего года  </t>
  </si>
  <si>
    <t>Сальдо на 31 марта предыдущего года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</si>
  <si>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</si>
  <si>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</si>
  <si>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</si>
  <si>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</si>
  <si>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</si>
  <si>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Доход от курсовой разницы</t>
  </si>
  <si>
    <t>Доход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</si>
</sst>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(#,##0_);_(\(#,##0\)\ ;_(&quot;- &quot;_);_(@_)"/>
    <numFmt numFmtId="167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0" fontId="15" fillId="0" borderId="0"/>
    <xf numFmtId="0" fontId="1" fillId="0" borderId="0"/>
  </cellStyleXfs>
  <cellXfs count="179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center" wrapText="1"/>
    </xf>
    <xf numFmtId="0" fontId="6" fillId="0" borderId="0" xfId="1" applyFont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5" fontId="3" fillId="0" borderId="0" xfId="2" applyNumberFormat="1" applyFont="1" applyBorder="1"/>
    <xf numFmtId="0" fontId="11" fillId="0" borderId="0" xfId="1" applyFont="1" applyAlignment="1">
      <alignment vertical="center" wrapText="1"/>
    </xf>
    <xf numFmtId="0" fontId="12" fillId="0" borderId="0" xfId="1" applyFont="1"/>
    <xf numFmtId="0" fontId="13" fillId="0" borderId="0" xfId="1" applyFont="1" applyBorder="1" applyAlignment="1">
      <alignment horizontal="left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11" fillId="0" borderId="0" xfId="1" applyFont="1" applyAlignment="1">
      <alignment wrapText="1"/>
    </xf>
    <xf numFmtId="166" fontId="6" fillId="0" borderId="0" xfId="1" applyNumberFormat="1" applyFont="1"/>
    <xf numFmtId="166" fontId="6" fillId="0" borderId="0" xfId="1" applyNumberFormat="1" applyFont="1" applyFill="1"/>
    <xf numFmtId="0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/>
    <xf numFmtId="0" fontId="3" fillId="0" borderId="0" xfId="3" applyNumberFormat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0" fontId="11" fillId="0" borderId="0" xfId="1" applyFont="1" applyBorder="1" applyAlignment="1">
      <alignment wrapText="1"/>
    </xf>
    <xf numFmtId="166" fontId="11" fillId="0" borderId="5" xfId="1" applyNumberFormat="1" applyFont="1" applyFill="1" applyBorder="1"/>
    <xf numFmtId="0" fontId="11" fillId="0" borderId="0" xfId="1" applyFont="1"/>
    <xf numFmtId="0" fontId="3" fillId="0" borderId="0" xfId="0" applyNumberFormat="1" applyFont="1" applyBorder="1" applyAlignment="1">
      <alignment horizontal="left" vertical="center"/>
    </xf>
    <xf numFmtId="166" fontId="11" fillId="0" borderId="6" xfId="1" applyNumberFormat="1" applyFont="1" applyFill="1" applyBorder="1"/>
    <xf numFmtId="0" fontId="6" fillId="0" borderId="0" xfId="1" applyFont="1" applyBorder="1"/>
    <xf numFmtId="3" fontId="16" fillId="0" borderId="0" xfId="0" applyNumberFormat="1" applyFont="1" applyFill="1" applyBorder="1"/>
    <xf numFmtId="166" fontId="11" fillId="0" borderId="0" xfId="1" applyNumberFormat="1" applyFont="1" applyFill="1" applyBorder="1"/>
    <xf numFmtId="0" fontId="11" fillId="0" borderId="0" xfId="1" applyFont="1" applyBorder="1"/>
    <xf numFmtId="166" fontId="11" fillId="0" borderId="6" xfId="1" applyNumberFormat="1" applyFont="1" applyBorder="1"/>
    <xf numFmtId="0" fontId="14" fillId="0" borderId="0" xfId="0" applyNumberFormat="1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right" vertical="center"/>
    </xf>
    <xf numFmtId="0" fontId="17" fillId="0" borderId="0" xfId="1" applyFont="1"/>
    <xf numFmtId="166" fontId="12" fillId="0" borderId="0" xfId="1" applyNumberFormat="1" applyFont="1"/>
    <xf numFmtId="0" fontId="14" fillId="2" borderId="1" xfId="0" applyNumberFormat="1" applyFont="1" applyFill="1" applyBorder="1" applyAlignment="1">
      <alignment horizontal="left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left" vertical="center"/>
    </xf>
    <xf numFmtId="167" fontId="18" fillId="2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19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left"/>
    </xf>
    <xf numFmtId="0" fontId="20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3" fillId="2" borderId="0" xfId="0" applyNumberFormat="1" applyFont="1" applyFill="1" applyAlignment="1">
      <alignment horizontal="left" wrapText="1"/>
    </xf>
    <xf numFmtId="0" fontId="2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2" fillId="2" borderId="0" xfId="4" applyNumberFormat="1" applyFont="1" applyFill="1" applyAlignment="1">
      <alignment horizontal="center" vertical="center"/>
    </xf>
    <xf numFmtId="0" fontId="14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horizontal="left"/>
    </xf>
    <xf numFmtId="167" fontId="7" fillId="2" borderId="0" xfId="4" applyNumberFormat="1" applyFont="1" applyFill="1" applyAlignment="1">
      <alignment horizontal="left"/>
    </xf>
    <xf numFmtId="3" fontId="3" fillId="2" borderId="0" xfId="4" applyNumberFormat="1" applyFont="1" applyFill="1" applyAlignment="1">
      <alignment horizontal="right" vertical="center"/>
    </xf>
    <xf numFmtId="0" fontId="14" fillId="2" borderId="4" xfId="4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14" fillId="2" borderId="4" xfId="4" applyNumberFormat="1" applyFont="1" applyFill="1" applyBorder="1" applyAlignment="1">
      <alignment horizontal="center" vertical="center" wrapText="1"/>
    </xf>
    <xf numFmtId="3" fontId="14" fillId="2" borderId="3" xfId="4" applyNumberFormat="1" applyFont="1" applyFill="1" applyBorder="1" applyAlignment="1">
      <alignment horizontal="center" vertical="center" wrapText="1"/>
    </xf>
    <xf numFmtId="0" fontId="14" fillId="2" borderId="3" xfId="4" applyNumberFormat="1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left" vertical="center"/>
    </xf>
    <xf numFmtId="0" fontId="14" fillId="0" borderId="3" xfId="4" applyNumberFormat="1" applyFont="1" applyFill="1" applyBorder="1" applyAlignment="1">
      <alignment horizontal="center" vertical="center"/>
    </xf>
    <xf numFmtId="167" fontId="14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center" vertical="center"/>
    </xf>
    <xf numFmtId="167" fontId="3" fillId="0" borderId="3" xfId="4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center" indent="5"/>
    </xf>
    <xf numFmtId="167" fontId="3" fillId="2" borderId="3" xfId="0" applyNumberFormat="1" applyFont="1" applyFill="1" applyBorder="1" applyAlignment="1">
      <alignment horizontal="right" vertical="center"/>
    </xf>
    <xf numFmtId="0" fontId="3" fillId="0" borderId="8" xfId="4" applyNumberFormat="1" applyFont="1" applyFill="1" applyBorder="1" applyAlignment="1">
      <alignment horizontal="left" vertical="center"/>
    </xf>
    <xf numFmtId="0" fontId="14" fillId="0" borderId="8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right" vertical="center"/>
    </xf>
    <xf numFmtId="0" fontId="3" fillId="0" borderId="3" xfId="4" applyNumberFormat="1" applyFont="1" applyFill="1" applyBorder="1" applyAlignment="1">
      <alignment horizontal="left" vertical="center" indent="5"/>
    </xf>
    <xf numFmtId="0" fontId="3" fillId="0" borderId="8" xfId="4" applyNumberFormat="1" applyFont="1" applyFill="1" applyBorder="1" applyAlignment="1">
      <alignment horizontal="left" vertical="center" wrapText="1" indent="5"/>
    </xf>
    <xf numFmtId="0" fontId="3" fillId="0" borderId="8" xfId="4" applyNumberFormat="1" applyFont="1" applyFill="1" applyBorder="1" applyAlignment="1">
      <alignment horizontal="left" vertical="top" wrapText="1" indent="5"/>
    </xf>
    <xf numFmtId="0" fontId="3" fillId="0" borderId="3" xfId="4" applyNumberFormat="1" applyFont="1" applyFill="1" applyBorder="1" applyAlignment="1">
      <alignment horizontal="center" vertical="top" wrapText="1"/>
    </xf>
    <xf numFmtId="167" fontId="3" fillId="0" borderId="3" xfId="4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>
      <alignment horizontal="left" vertical="top"/>
    </xf>
    <xf numFmtId="0" fontId="3" fillId="0" borderId="3" xfId="4" applyNumberFormat="1" applyFont="1" applyFill="1" applyBorder="1" applyAlignment="1">
      <alignment horizontal="left" vertical="top" wrapText="1" indent="5"/>
    </xf>
    <xf numFmtId="0" fontId="14" fillId="0" borderId="3" xfId="4" applyNumberFormat="1" applyFont="1" applyFill="1" applyBorder="1" applyAlignment="1">
      <alignment horizontal="left" vertical="center" wrapText="1"/>
    </xf>
    <xf numFmtId="0" fontId="14" fillId="0" borderId="3" xfId="4" applyNumberFormat="1" applyFont="1" applyFill="1" applyBorder="1" applyAlignment="1">
      <alignment horizontal="left" vertical="center"/>
    </xf>
    <xf numFmtId="167" fontId="1" fillId="2" borderId="3" xfId="4" applyNumberFormat="1" applyFill="1" applyBorder="1"/>
    <xf numFmtId="167" fontId="14" fillId="0" borderId="9" xfId="4" applyNumberFormat="1" applyFont="1" applyFill="1" applyBorder="1" applyAlignment="1">
      <alignment horizontal="right" vertical="center"/>
    </xf>
    <xf numFmtId="0" fontId="14" fillId="0" borderId="4" xfId="4" applyNumberFormat="1" applyFont="1" applyFill="1" applyBorder="1" applyAlignment="1">
      <alignment horizontal="left" vertical="center" wrapText="1"/>
    </xf>
    <xf numFmtId="0" fontId="3" fillId="0" borderId="3" xfId="4" applyNumberFormat="1" applyFont="1" applyFill="1" applyBorder="1" applyAlignment="1">
      <alignment horizontal="left" vertical="center" wrapText="1"/>
    </xf>
    <xf numFmtId="0" fontId="14" fillId="2" borderId="1" xfId="4" applyNumberFormat="1" applyFont="1" applyFill="1" applyBorder="1" applyAlignment="1">
      <alignment horizontal="left" vertical="center"/>
    </xf>
    <xf numFmtId="0" fontId="1" fillId="0" borderId="0" xfId="4" applyAlignment="1">
      <alignment horizontal="left"/>
    </xf>
    <xf numFmtId="167" fontId="3" fillId="2" borderId="1" xfId="4" applyNumberFormat="1" applyFont="1" applyFill="1" applyBorder="1" applyAlignment="1">
      <alignment horizontal="center" vertical="center"/>
    </xf>
    <xf numFmtId="0" fontId="18" fillId="2" borderId="0" xfId="4" applyNumberFormat="1" applyFont="1" applyFill="1" applyAlignment="1">
      <alignment horizontal="left" vertical="center"/>
    </xf>
    <xf numFmtId="167" fontId="18" fillId="2" borderId="0" xfId="4" applyNumberFormat="1" applyFont="1" applyFill="1" applyAlignment="1">
      <alignment horizontal="center" vertical="center"/>
    </xf>
    <xf numFmtId="0" fontId="18" fillId="0" borderId="0" xfId="4" applyNumberFormat="1" applyFont="1" applyAlignment="1">
      <alignment horizontal="left" vertical="center"/>
    </xf>
    <xf numFmtId="0" fontId="19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20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0" fontId="0" fillId="0" borderId="0" xfId="0" applyAlignment="1"/>
    <xf numFmtId="0" fontId="2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14" fillId="2" borderId="0" xfId="0" applyNumberFormat="1" applyFont="1" applyFill="1" applyBorder="1" applyAlignment="1">
      <alignment horizontal="left" wrapText="1"/>
    </xf>
    <xf numFmtId="3" fontId="7" fillId="2" borderId="0" xfId="0" applyNumberFormat="1" applyFont="1" applyFill="1" applyAlignment="1">
      <alignment horizontal="center" vertical="center"/>
    </xf>
    <xf numFmtId="0" fontId="22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right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/>
    </xf>
    <xf numFmtId="0" fontId="14" fillId="2" borderId="3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right" vertical="center"/>
    </xf>
    <xf numFmtId="9" fontId="7" fillId="2" borderId="0" xfId="0" applyNumberFormat="1" applyFont="1" applyFill="1"/>
    <xf numFmtId="0" fontId="3" fillId="2" borderId="8" xfId="0" applyNumberFormat="1" applyFont="1" applyFill="1" applyBorder="1" applyAlignment="1">
      <alignment horizontal="left" vertical="top"/>
    </xf>
    <xf numFmtId="0" fontId="14" fillId="2" borderId="8" xfId="0" applyNumberFormat="1" applyFont="1" applyFill="1" applyBorder="1" applyAlignment="1">
      <alignment horizontal="center" vertical="top"/>
    </xf>
    <xf numFmtId="0" fontId="14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horizontal="center" vertical="center"/>
    </xf>
    <xf numFmtId="9" fontId="7" fillId="2" borderId="0" xfId="0" applyNumberFormat="1" applyFont="1" applyFill="1" applyAlignment="1">
      <alignment horizontal="left"/>
    </xf>
    <xf numFmtId="0" fontId="3" fillId="2" borderId="8" xfId="0" applyNumberFormat="1" applyFont="1" applyFill="1" applyBorder="1" applyAlignment="1">
      <alignment horizontal="left" vertical="center"/>
    </xf>
    <xf numFmtId="167" fontId="3" fillId="0" borderId="3" xfId="0" quotePrefix="1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center" vertical="center"/>
    </xf>
    <xf numFmtId="167" fontId="14" fillId="2" borderId="10" xfId="0" applyNumberFormat="1" applyFont="1" applyFill="1" applyBorder="1" applyAlignment="1">
      <alignment horizontal="right" vertical="center"/>
    </xf>
    <xf numFmtId="0" fontId="14" fillId="2" borderId="11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right" vertical="center"/>
    </xf>
    <xf numFmtId="0" fontId="6" fillId="2" borderId="3" xfId="0" applyFont="1" applyFill="1" applyBorder="1"/>
    <xf numFmtId="0" fontId="11" fillId="2" borderId="3" xfId="0" applyFont="1" applyFill="1" applyBorder="1" applyAlignment="1">
      <alignment horizontal="center"/>
    </xf>
    <xf numFmtId="167" fontId="6" fillId="2" borderId="3" xfId="0" applyNumberFormat="1" applyFont="1" applyFill="1" applyBorder="1"/>
    <xf numFmtId="167" fontId="14" fillId="2" borderId="8" xfId="0" applyNumberFormat="1" applyFont="1" applyFill="1" applyBorder="1" applyAlignment="1">
      <alignment horizontal="righ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>
      <alignment horizontal="left" vertical="center"/>
    </xf>
    <xf numFmtId="167" fontId="14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167" fontId="7" fillId="2" borderId="0" xfId="0" applyNumberFormat="1" applyFont="1" applyFill="1" applyAlignment="1">
      <alignment horizontal="left"/>
    </xf>
    <xf numFmtId="0" fontId="4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left"/>
    </xf>
    <xf numFmtId="3" fontId="7" fillId="2" borderId="2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wrapText="1"/>
    </xf>
    <xf numFmtId="0" fontId="8" fillId="0" borderId="0" xfId="0" applyFont="1" applyBorder="1" applyAlignment="1">
      <alignment horizontal="left" vertical="top" wrapText="1"/>
    </xf>
    <xf numFmtId="0" fontId="21" fillId="2" borderId="3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 wrapText="1"/>
    </xf>
    <xf numFmtId="3" fontId="21" fillId="2" borderId="1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left" vertical="center" wrapText="1"/>
    </xf>
    <xf numFmtId="167" fontId="14" fillId="2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167" fontId="7" fillId="2" borderId="0" xfId="0" applyNumberFormat="1" applyFont="1" applyFill="1" applyAlignment="1">
      <alignment horizontal="center"/>
    </xf>
    <xf numFmtId="167" fontId="14" fillId="2" borderId="12" xfId="0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</cellXfs>
  <cellStyles count="5">
    <cellStyle name="Обычный" xfId="0" builtinId="0"/>
    <cellStyle name="Обычный 3" xfId="1"/>
    <cellStyle name="Обычный 3 2" xfId="4"/>
    <cellStyle name="Обычный_ОСВ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&#1099;/KazkomRealty/&#1050;&#1072;&#1079;&#1050;&#1086;&#1084;&#1056;&#1077;&#1072;&#1083;&#1090;&#1080;%202018/&#1054;&#1090;&#1095;&#1077;&#1090;&#1085;&#1086;&#1089;&#1090;&#1100;%20&#1050;&#1050;&#1056;%20&#1079;&#1072;%202018%20&#1075;&#1086;&#1076;/KKR_TB_2018_v2_&#1040;&#1089;&#1077;&#1083;&#1100;%20&#1087;&#1086;&#1089;&#1083;&#1077;%20&#1082;&#1086;&#1088;&#1088;&#1077;&#1082;&#1090;%20&#1086;&#1090;%2020.06.2019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0511_&#1060;&#1054;_1&#1082;&#1074;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"/>
      <sheetName val="BS reconc"/>
      <sheetName val="GL"/>
      <sheetName val="adj"/>
      <sheetName val="add adj+"/>
      <sheetName val="Trial"/>
      <sheetName val="ф1"/>
      <sheetName val="ф2"/>
      <sheetName val="ф3"/>
      <sheetName val="ф4"/>
      <sheetName val="CF wp"/>
      <sheetName val="Rev"/>
      <sheetName val="Cost"/>
      <sheetName val="SalE"/>
      <sheetName val="AdmCost"/>
      <sheetName val="Interest"/>
      <sheetName val="Reserv"/>
      <sheetName val="Oth-in"/>
      <sheetName val="Oth-ex"/>
      <sheetName val="EPS"/>
      <sheetName val="tax"/>
      <sheetName val="Deb"/>
      <sheetName val="Inv"/>
      <sheetName val="FA"/>
      <sheetName val="FA_GL"/>
      <sheetName val="OL-TA"/>
      <sheetName val="OS_TA"/>
      <sheetName val="Adv"/>
      <sheetName val="Cash"/>
      <sheetName val="IP"/>
      <sheetName val="ShT-Liab"/>
      <sheetName val="LT-Liab"/>
      <sheetName val="ShT-VOblig"/>
      <sheetName val="Loans"/>
      <sheetName val="related_parties"/>
      <sheetName val="RP_GL"/>
      <sheetName val="Adv_r"/>
      <sheetName val="credit_risk"/>
      <sheetName val="liquidity_risk"/>
      <sheetName val="currency_risk"/>
    </sheetNames>
    <sheetDataSet>
      <sheetData sheetId="0">
        <row r="19">
          <cell r="A19" t="str">
            <v>в тысячах тенге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"/>
      <sheetName val="ОФП"/>
      <sheetName val="ОФП (2)"/>
      <sheetName val="АвансыПриобОС "/>
      <sheetName val="ДДС_310323"/>
      <sheetName val="ДДС_310322"/>
      <sheetName val="ДДС"/>
      <sheetName val=" РЛ_ОПиУ"/>
      <sheetName val="ОПиУ"/>
      <sheetName val="ОС_310323"/>
      <sheetName val="Капитал  "/>
    </sheetNames>
    <sheetDataSet>
      <sheetData sheetId="0">
        <row r="3">
          <cell r="H3" t="str">
            <v>Сальдо на начало</v>
          </cell>
          <cell r="I3" t="str">
            <v>Сальдо на конец</v>
          </cell>
        </row>
        <row r="5">
          <cell r="H5">
            <v>141</v>
          </cell>
          <cell r="I5">
            <v>0</v>
          </cell>
          <cell r="J5" t="str">
            <v>Денежные средства</v>
          </cell>
        </row>
        <row r="6">
          <cell r="H6">
            <v>0</v>
          </cell>
          <cell r="I6">
            <v>0</v>
          </cell>
          <cell r="J6" t="str">
            <v>Денежные средства</v>
          </cell>
        </row>
        <row r="7">
          <cell r="H7">
            <v>10449</v>
          </cell>
          <cell r="I7">
            <v>90144</v>
          </cell>
          <cell r="J7" t="str">
            <v>Денежные средства</v>
          </cell>
        </row>
        <row r="8">
          <cell r="H8">
            <v>585</v>
          </cell>
          <cell r="I8">
            <v>936</v>
          </cell>
          <cell r="J8" t="str">
            <v>Денежные средства</v>
          </cell>
        </row>
        <row r="9">
          <cell r="H9">
            <v>6069</v>
          </cell>
          <cell r="I9">
            <v>6069</v>
          </cell>
          <cell r="J9" t="str">
            <v>Денежные средства, ограниченные в использовании</v>
          </cell>
        </row>
        <row r="10">
          <cell r="H10">
            <v>259372</v>
          </cell>
          <cell r="I10">
            <v>259372</v>
          </cell>
          <cell r="J10" t="str">
            <v>Краткосрочные финансовые инвестиции</v>
          </cell>
        </row>
        <row r="11">
          <cell r="H11">
            <v>-3981</v>
          </cell>
          <cell r="I11">
            <v>-3981</v>
          </cell>
          <cell r="J11" t="str">
            <v>Краткосрочные финансовые инвестиции</v>
          </cell>
        </row>
        <row r="12">
          <cell r="H12">
            <v>250</v>
          </cell>
          <cell r="I12">
            <v>242</v>
          </cell>
          <cell r="J12" t="str">
            <v>Торговая дебиторская задолженность</v>
          </cell>
        </row>
        <row r="13">
          <cell r="H13">
            <v>320</v>
          </cell>
          <cell r="I13">
            <v>-408</v>
          </cell>
          <cell r="J13" t="str">
            <v>Авансы выданные и прочие текущие активы</v>
          </cell>
        </row>
        <row r="14">
          <cell r="H14">
            <v>340</v>
          </cell>
          <cell r="I14">
            <v>0</v>
          </cell>
          <cell r="J14" t="str">
            <v>Авансы выданные и прочие текущие активы</v>
          </cell>
        </row>
        <row r="15">
          <cell r="H15">
            <v>400</v>
          </cell>
          <cell r="I15">
            <v>100</v>
          </cell>
          <cell r="J15" t="str">
            <v>Авансы выданные и прочие текущие активы</v>
          </cell>
        </row>
        <row r="16">
          <cell r="H16">
            <v>0</v>
          </cell>
          <cell r="I16">
            <v>0</v>
          </cell>
          <cell r="J16" t="str">
            <v>Авансы выданные и прочие текущие активы</v>
          </cell>
        </row>
        <row r="17">
          <cell r="H17">
            <v>7260</v>
          </cell>
          <cell r="I17">
            <v>7260</v>
          </cell>
          <cell r="J17" t="str">
            <v>Авансы выданные и прочие текущие активы</v>
          </cell>
        </row>
        <row r="18">
          <cell r="H18">
            <v>-6827</v>
          </cell>
          <cell r="I18">
            <v>-6819</v>
          </cell>
          <cell r="J18" t="str">
            <v>Авансы выданные и прочие текущие активы</v>
          </cell>
        </row>
        <row r="19">
          <cell r="H19">
            <v>267074</v>
          </cell>
          <cell r="I19">
            <v>296012</v>
          </cell>
          <cell r="J19" t="str">
            <v>Товарно-материальные запасы</v>
          </cell>
        </row>
        <row r="20">
          <cell r="H20">
            <v>421299</v>
          </cell>
          <cell r="I20">
            <v>448458</v>
          </cell>
          <cell r="J20" t="str">
            <v>Товарно-материальные запасы</v>
          </cell>
        </row>
        <row r="21">
          <cell r="H21">
            <v>0</v>
          </cell>
          <cell r="I21">
            <v>30728</v>
          </cell>
          <cell r="J21" t="str">
            <v>Товарно-материальные запасы</v>
          </cell>
        </row>
        <row r="22">
          <cell r="H22">
            <v>-56378</v>
          </cell>
          <cell r="I22">
            <v>-56378</v>
          </cell>
          <cell r="J22" t="str">
            <v>Товарно-материальные запасы</v>
          </cell>
        </row>
        <row r="23">
          <cell r="H23">
            <v>-157561</v>
          </cell>
          <cell r="I23">
            <v>-157561</v>
          </cell>
          <cell r="J23" t="str">
            <v>Товарно-материальные запасы</v>
          </cell>
        </row>
        <row r="24">
          <cell r="H24">
            <v>1806</v>
          </cell>
          <cell r="I24">
            <v>1806</v>
          </cell>
          <cell r="J24" t="str">
            <v>Предоплата по подоходному налогу</v>
          </cell>
        </row>
        <row r="25">
          <cell r="H25">
            <v>1000690</v>
          </cell>
          <cell r="I25">
            <v>890292</v>
          </cell>
          <cell r="J25" t="str">
            <v>Авансы выданные и прочие текущие активы</v>
          </cell>
        </row>
        <row r="26">
          <cell r="H26">
            <v>17671</v>
          </cell>
          <cell r="I26">
            <v>18747</v>
          </cell>
          <cell r="J26" t="str">
            <v>Авансы выданные и прочие текущие активы</v>
          </cell>
        </row>
        <row r="27">
          <cell r="H27">
            <v>0</v>
          </cell>
          <cell r="I27">
            <v>65</v>
          </cell>
          <cell r="J27" t="str">
            <v>Авансы выданные и прочие текущие активы</v>
          </cell>
        </row>
        <row r="28">
          <cell r="H28">
            <v>1141</v>
          </cell>
          <cell r="I28">
            <v>1141</v>
          </cell>
          <cell r="J28" t="str">
            <v>Авансы выданные и прочие текущие активы</v>
          </cell>
        </row>
        <row r="29">
          <cell r="H29">
            <v>-6656</v>
          </cell>
          <cell r="I29">
            <v>-6656</v>
          </cell>
          <cell r="J29" t="str">
            <v>Авансы выданные и прочие текущие активы</v>
          </cell>
        </row>
        <row r="30">
          <cell r="H30">
            <v>65480</v>
          </cell>
          <cell r="I30">
            <v>106048</v>
          </cell>
          <cell r="J30" t="str">
            <v>Авансы выданные и прочие текущие активы</v>
          </cell>
        </row>
        <row r="31">
          <cell r="H31">
            <v>0</v>
          </cell>
          <cell r="I31">
            <v>0</v>
          </cell>
          <cell r="J31" t="str">
            <v>Авансы выданные на приобретение долгосрочных активов</v>
          </cell>
        </row>
        <row r="32">
          <cell r="H32">
            <v>46295</v>
          </cell>
          <cell r="I32">
            <v>48765</v>
          </cell>
          <cell r="J32" t="str">
            <v>Авансы выданные и прочие текущие активы</v>
          </cell>
        </row>
        <row r="33">
          <cell r="H33">
            <v>1</v>
          </cell>
          <cell r="I33">
            <v>1</v>
          </cell>
          <cell r="J33" t="str">
            <v>Авансы выданные и прочие текущие активы</v>
          </cell>
        </row>
        <row r="34">
          <cell r="H34">
            <v>15193</v>
          </cell>
          <cell r="I34">
            <v>15193</v>
          </cell>
          <cell r="J34" t="str">
            <v>Прочие долгосрочные активы</v>
          </cell>
        </row>
        <row r="35">
          <cell r="H35">
            <v>499</v>
          </cell>
          <cell r="I35">
            <v>499</v>
          </cell>
          <cell r="J35" t="str">
            <v>Прочие долгосрочные активы</v>
          </cell>
        </row>
        <row r="36">
          <cell r="H36">
            <v>-15688</v>
          </cell>
          <cell r="I36">
            <v>-15688</v>
          </cell>
          <cell r="J36" t="str">
            <v>Прочие долгосрочные активы</v>
          </cell>
        </row>
        <row r="37">
          <cell r="H37">
            <v>5681800</v>
          </cell>
          <cell r="I37">
            <v>5657304</v>
          </cell>
          <cell r="J37" t="str">
            <v>Основные средства</v>
          </cell>
        </row>
        <row r="38">
          <cell r="H38">
            <v>-1343094</v>
          </cell>
          <cell r="I38">
            <v>-1452808</v>
          </cell>
          <cell r="J38" t="str">
            <v>Основные средства</v>
          </cell>
        </row>
        <row r="39">
          <cell r="H39">
            <v>54567</v>
          </cell>
          <cell r="I39">
            <v>54567</v>
          </cell>
          <cell r="J39" t="str">
            <v xml:space="preserve"> Право пользования активом</v>
          </cell>
        </row>
        <row r="40">
          <cell r="H40">
            <v>-21639</v>
          </cell>
          <cell r="I40">
            <v>-24461</v>
          </cell>
          <cell r="J40" t="str">
            <v xml:space="preserve"> Право пользования активом</v>
          </cell>
        </row>
        <row r="41">
          <cell r="H41">
            <v>4162889</v>
          </cell>
          <cell r="I41">
            <v>4162889</v>
          </cell>
          <cell r="J41" t="str">
            <v>Горнодобывающие активы</v>
          </cell>
        </row>
        <row r="42">
          <cell r="H42">
            <v>-68907</v>
          </cell>
          <cell r="I42">
            <v>-75500</v>
          </cell>
          <cell r="J42" t="str">
            <v>Горнодобывающие активы</v>
          </cell>
        </row>
        <row r="43">
          <cell r="H43">
            <v>206953</v>
          </cell>
          <cell r="I43">
            <v>206953</v>
          </cell>
          <cell r="J43" t="str">
            <v>Нематериальные активы</v>
          </cell>
        </row>
        <row r="44">
          <cell r="H44">
            <v>-5744</v>
          </cell>
          <cell r="I44">
            <v>-6096</v>
          </cell>
          <cell r="J44" t="str">
            <v>Нематериальные активы</v>
          </cell>
        </row>
        <row r="45">
          <cell r="H45">
            <v>333898</v>
          </cell>
          <cell r="I45">
            <v>333898</v>
          </cell>
          <cell r="J45" t="str">
            <v>Авансы выданные на приобретение долгосрочных активов</v>
          </cell>
        </row>
        <row r="46">
          <cell r="H46">
            <v>2125821</v>
          </cell>
          <cell r="I46">
            <v>2134567</v>
          </cell>
          <cell r="J46" t="str">
            <v>Основные средства</v>
          </cell>
        </row>
        <row r="47">
          <cell r="H47">
            <v>0</v>
          </cell>
          <cell r="I47">
            <v>0</v>
          </cell>
          <cell r="J47" t="str">
            <v>Основные средства</v>
          </cell>
        </row>
        <row r="48">
          <cell r="H48">
            <v>0</v>
          </cell>
          <cell r="I48">
            <v>0</v>
          </cell>
          <cell r="J48" t="str">
            <v>Основные средства</v>
          </cell>
        </row>
        <row r="49">
          <cell r="H49">
            <v>1702994</v>
          </cell>
          <cell r="I49">
            <v>1792317</v>
          </cell>
          <cell r="J49" t="str">
            <v>Горнодобывающие активы</v>
          </cell>
        </row>
        <row r="50">
          <cell r="H50">
            <v>-4668131</v>
          </cell>
          <cell r="I50">
            <v>-3277661</v>
          </cell>
          <cell r="J50" t="str">
            <v>Займы</v>
          </cell>
        </row>
        <row r="51">
          <cell r="H51">
            <v>0</v>
          </cell>
          <cell r="I51">
            <v>0</v>
          </cell>
          <cell r="J51" t="str">
            <v>Займы</v>
          </cell>
        </row>
        <row r="52">
          <cell r="H52">
            <v>-161420</v>
          </cell>
          <cell r="I52">
            <v>-163114</v>
          </cell>
          <cell r="J52" t="str">
            <v>Займы</v>
          </cell>
        </row>
        <row r="53">
          <cell r="H53">
            <v>-112116</v>
          </cell>
          <cell r="I53">
            <v>-117096</v>
          </cell>
          <cell r="J53" t="str">
            <v>Займы</v>
          </cell>
        </row>
        <row r="54">
          <cell r="H54">
            <v>-2356</v>
          </cell>
          <cell r="I54">
            <v>-2356</v>
          </cell>
          <cell r="J54" t="str">
            <v>Обязательства по налогам и социальным платежам</v>
          </cell>
        </row>
        <row r="55">
          <cell r="H55">
            <v>-48969</v>
          </cell>
          <cell r="I55">
            <v>-65741</v>
          </cell>
          <cell r="J55" t="str">
            <v>Обязательства по налогам и социальным платежам</v>
          </cell>
        </row>
        <row r="56">
          <cell r="H56">
            <v>0</v>
          </cell>
          <cell r="I56">
            <v>-65</v>
          </cell>
          <cell r="J56" t="str">
            <v>Обязательства по налогам и социальным платежам</v>
          </cell>
        </row>
        <row r="57">
          <cell r="H57">
            <v>-38390</v>
          </cell>
          <cell r="I57">
            <v>-21148</v>
          </cell>
          <cell r="J57" t="str">
            <v>Обязательства по налогам и социальным платежам</v>
          </cell>
        </row>
        <row r="58">
          <cell r="H58">
            <v>-180</v>
          </cell>
          <cell r="I58">
            <v>0</v>
          </cell>
          <cell r="J58" t="str">
            <v>Обязательства по налогам и социальным платежам</v>
          </cell>
        </row>
        <row r="59">
          <cell r="H59">
            <v>-25804</v>
          </cell>
          <cell r="I59">
            <v>-21904</v>
          </cell>
          <cell r="J59" t="str">
            <v>Обязательства по налогам и социальным платежам</v>
          </cell>
        </row>
        <row r="60">
          <cell r="H60">
            <v>-422769</v>
          </cell>
          <cell r="I60">
            <v>-80125</v>
          </cell>
          <cell r="J60" t="str">
            <v>Обязательства по налогам и социальным платежам</v>
          </cell>
        </row>
        <row r="61">
          <cell r="H61">
            <v>-19481</v>
          </cell>
          <cell r="I61">
            <v>-17326</v>
          </cell>
          <cell r="J61" t="str">
            <v>Обязательства по налогам и социальным платежам</v>
          </cell>
        </row>
        <row r="62">
          <cell r="H62">
            <v>-4084</v>
          </cell>
          <cell r="I62">
            <v>-2604</v>
          </cell>
          <cell r="J62" t="str">
            <v>Обязательства по налогам и социальным платежам</v>
          </cell>
        </row>
        <row r="63">
          <cell r="H63">
            <v>-13656</v>
          </cell>
          <cell r="I63">
            <v>-11446</v>
          </cell>
          <cell r="J63" t="str">
            <v>Обязательства по налогам и социальным платежам</v>
          </cell>
        </row>
        <row r="64">
          <cell r="H64">
            <v>-50237</v>
          </cell>
          <cell r="I64">
            <v>-41111</v>
          </cell>
          <cell r="J64" t="str">
            <v>Обязательства по налогам и социальным платежам</v>
          </cell>
        </row>
        <row r="65">
          <cell r="H65">
            <v>-925549</v>
          </cell>
          <cell r="I65">
            <v>-1019184</v>
          </cell>
          <cell r="J65" t="str">
            <v>Торговая и прочая кредиторская задолженность</v>
          </cell>
        </row>
        <row r="66">
          <cell r="H66">
            <v>-12214</v>
          </cell>
          <cell r="I66">
            <v>-110511</v>
          </cell>
          <cell r="J66" t="str">
            <v>Торговая и прочая кредиторская задолженность</v>
          </cell>
        </row>
        <row r="67">
          <cell r="H67">
            <v>-14316</v>
          </cell>
          <cell r="I67">
            <v>-15483</v>
          </cell>
          <cell r="J67" t="str">
            <v>Торговая и прочая кредиторская задолженность</v>
          </cell>
        </row>
        <row r="68">
          <cell r="H68">
            <v>0</v>
          </cell>
          <cell r="I68">
            <v>0</v>
          </cell>
        </row>
        <row r="69">
          <cell r="H69">
            <v>0</v>
          </cell>
          <cell r="I69">
            <v>0</v>
          </cell>
        </row>
        <row r="70">
          <cell r="H70">
            <v>-1427</v>
          </cell>
          <cell r="I70">
            <v>-1302</v>
          </cell>
          <cell r="J70" t="str">
            <v>Торговая и прочая кредиторская задолженность</v>
          </cell>
        </row>
        <row r="71">
          <cell r="H71">
            <v>-1473</v>
          </cell>
          <cell r="I71">
            <v>-1049</v>
          </cell>
          <cell r="J71" t="str">
            <v>Торговая и прочая кредиторская задолженность</v>
          </cell>
        </row>
        <row r="72">
          <cell r="H72">
            <v>-166</v>
          </cell>
          <cell r="I72">
            <v>-210</v>
          </cell>
          <cell r="J72" t="str">
            <v>Торговая и прочая кредиторская задолженность</v>
          </cell>
        </row>
        <row r="73">
          <cell r="H73">
            <v>-179734</v>
          </cell>
          <cell r="I73">
            <v>-194938</v>
          </cell>
          <cell r="J73" t="str">
            <v>Торговая и прочая кредиторская задолженность</v>
          </cell>
        </row>
        <row r="74">
          <cell r="H74">
            <v>-25508</v>
          </cell>
          <cell r="I74">
            <v>-25508</v>
          </cell>
          <cell r="J74" t="str">
            <v>Провизии</v>
          </cell>
        </row>
        <row r="75">
          <cell r="H75">
            <v>-371627</v>
          </cell>
          <cell r="I75">
            <v>-255728</v>
          </cell>
          <cell r="J75" t="str">
            <v>Торговая и прочая кредиторская задолженность</v>
          </cell>
        </row>
        <row r="76">
          <cell r="H76">
            <v>0</v>
          </cell>
          <cell r="I76">
            <v>0</v>
          </cell>
        </row>
        <row r="77">
          <cell r="H77">
            <v>-38508</v>
          </cell>
          <cell r="I77">
            <v>-38508</v>
          </cell>
          <cell r="J77" t="str">
            <v>Обязательства по финансовой аренде долгоср</v>
          </cell>
        </row>
        <row r="78">
          <cell r="H78">
            <v>-576</v>
          </cell>
          <cell r="I78">
            <v>-576</v>
          </cell>
          <cell r="J78" t="str">
            <v>Торговая и прочая кредиторская задолженность</v>
          </cell>
        </row>
        <row r="79">
          <cell r="H79">
            <v>-182420</v>
          </cell>
          <cell r="I79">
            <v>-182420</v>
          </cell>
          <cell r="J79" t="str">
            <v>Провизии долгоср</v>
          </cell>
        </row>
        <row r="80">
          <cell r="H80">
            <v>-1602879</v>
          </cell>
          <cell r="I80">
            <v>-1878615</v>
          </cell>
          <cell r="J80" t="str">
            <v>Акционерный капитал</v>
          </cell>
        </row>
        <row r="81">
          <cell r="H81">
            <v>-12573364</v>
          </cell>
          <cell r="I81">
            <v>-14516584</v>
          </cell>
          <cell r="J81" t="str">
            <v>Дополнительный оплаченный капитал</v>
          </cell>
        </row>
        <row r="82">
          <cell r="H82">
            <v>-53233</v>
          </cell>
          <cell r="I82">
            <v>-53233</v>
          </cell>
          <cell r="J82" t="str">
            <v>Дополнительный оплаченный капитал</v>
          </cell>
        </row>
        <row r="83">
          <cell r="H83">
            <v>-5083</v>
          </cell>
          <cell r="I83">
            <v>-5083</v>
          </cell>
          <cell r="J83" t="str">
            <v>Резерв на переоценку финансовых активов, учитываемых по справедливой стоимости через прочий совокупный доход</v>
          </cell>
        </row>
        <row r="84">
          <cell r="H84">
            <v>-58415</v>
          </cell>
          <cell r="I84">
            <v>-58415</v>
          </cell>
          <cell r="J84" t="str">
            <v>Накопленные убытки</v>
          </cell>
        </row>
        <row r="85">
          <cell r="H85">
            <v>2872731</v>
          </cell>
          <cell r="I85">
            <v>2872731</v>
          </cell>
          <cell r="J85" t="str">
            <v>Накопленные убытки</v>
          </cell>
        </row>
        <row r="86">
          <cell r="H86">
            <v>4036570</v>
          </cell>
          <cell r="I86">
            <v>4548293</v>
          </cell>
          <cell r="J86" t="str">
            <v>Накопленные убытки</v>
          </cell>
        </row>
        <row r="141">
          <cell r="H141" t="str">
            <v>Кредит</v>
          </cell>
        </row>
        <row r="144">
          <cell r="H144">
            <v>3277660526.9500003</v>
          </cell>
        </row>
        <row r="145">
          <cell r="H145">
            <v>1099972309.4200001</v>
          </cell>
        </row>
        <row r="146">
          <cell r="H146">
            <v>1095101068.5799999</v>
          </cell>
        </row>
        <row r="147">
          <cell r="H147">
            <v>1095101068.5799999</v>
          </cell>
        </row>
        <row r="150">
          <cell r="H150">
            <v>29507239.550000001</v>
          </cell>
        </row>
        <row r="151">
          <cell r="H151">
            <v>29507239.550000001</v>
          </cell>
        </row>
        <row r="152">
          <cell r="H152">
            <v>31000</v>
          </cell>
        </row>
        <row r="153">
          <cell r="H153">
            <v>31000</v>
          </cell>
        </row>
        <row r="154">
          <cell r="H154">
            <v>135298107.03</v>
          </cell>
        </row>
        <row r="155">
          <cell r="H155">
            <v>135298107.03</v>
          </cell>
        </row>
        <row r="156">
          <cell r="H156">
            <v>29122222</v>
          </cell>
        </row>
        <row r="157">
          <cell r="H157">
            <v>29122222</v>
          </cell>
        </row>
        <row r="158">
          <cell r="H158">
            <v>1142500</v>
          </cell>
        </row>
        <row r="159">
          <cell r="H159">
            <v>1142500</v>
          </cell>
        </row>
        <row r="160">
          <cell r="H160">
            <v>900000000</v>
          </cell>
        </row>
        <row r="161">
          <cell r="H161">
            <v>900000000</v>
          </cell>
        </row>
        <row r="162">
          <cell r="H162">
            <v>2182559458.3699999</v>
          </cell>
        </row>
        <row r="163">
          <cell r="H163">
            <v>4871240.84</v>
          </cell>
        </row>
        <row r="164">
          <cell r="H164">
            <v>214661068.63999999</v>
          </cell>
        </row>
        <row r="165">
          <cell r="H165">
            <v>479100.7</v>
          </cell>
        </row>
        <row r="166">
          <cell r="H166">
            <v>1967898389.7299998</v>
          </cell>
        </row>
        <row r="167">
          <cell r="H167">
            <v>4392140.1399999997</v>
          </cell>
        </row>
        <row r="168">
          <cell r="H168">
            <v>3277660526.9500003</v>
          </cell>
        </row>
        <row r="169">
          <cell r="H169">
            <v>1099972309.4200001</v>
          </cell>
        </row>
        <row r="173">
          <cell r="H173" t="str">
            <v>Кредит</v>
          </cell>
        </row>
        <row r="176">
          <cell r="H176">
            <v>163114333.09999999</v>
          </cell>
        </row>
        <row r="177">
          <cell r="H177">
            <v>1561375.59</v>
          </cell>
        </row>
        <row r="178">
          <cell r="H178">
            <v>1200000</v>
          </cell>
        </row>
        <row r="179">
          <cell r="H179">
            <v>1200000</v>
          </cell>
        </row>
        <row r="180">
          <cell r="H180">
            <v>1200000</v>
          </cell>
        </row>
        <row r="181">
          <cell r="H181">
            <v>1200000</v>
          </cell>
        </row>
        <row r="182">
          <cell r="H182">
            <v>161914333.09999999</v>
          </cell>
        </row>
        <row r="183">
          <cell r="H183">
            <v>361375.59</v>
          </cell>
        </row>
        <row r="184">
          <cell r="H184">
            <v>157936446.63</v>
          </cell>
          <cell r="I184">
            <v>372597515.26999998</v>
          </cell>
          <cell r="J184">
            <v>377087166.63999999</v>
          </cell>
        </row>
        <row r="185">
          <cell r="H185">
            <v>352497.37</v>
          </cell>
        </row>
        <row r="186">
          <cell r="H186">
            <v>3977886.47</v>
          </cell>
        </row>
        <row r="187">
          <cell r="H187">
            <v>8878.2199999999993</v>
          </cell>
        </row>
        <row r="188">
          <cell r="H188">
            <v>163114333.09999999</v>
          </cell>
        </row>
        <row r="189">
          <cell r="H189">
            <v>1561375.59</v>
          </cell>
        </row>
        <row r="193">
          <cell r="H193" t="str">
            <v>Кредит</v>
          </cell>
        </row>
        <row r="195">
          <cell r="H195">
            <v>117095941.87</v>
          </cell>
        </row>
        <row r="196">
          <cell r="H196">
            <v>117095941.87</v>
          </cell>
        </row>
        <row r="197">
          <cell r="H197">
            <v>117095941.87</v>
          </cell>
        </row>
        <row r="198">
          <cell r="H198">
            <v>117095941.87</v>
          </cell>
        </row>
        <row r="199">
          <cell r="H199">
            <v>117095941.87</v>
          </cell>
        </row>
        <row r="200">
          <cell r="H200">
            <v>117095941.87</v>
          </cell>
        </row>
      </sheetData>
      <sheetData sheetId="1">
        <row r="15">
          <cell r="C15">
            <v>333898</v>
          </cell>
        </row>
        <row r="19">
          <cell r="C19">
            <v>1058539</v>
          </cell>
        </row>
      </sheetData>
      <sheetData sheetId="2">
        <row r="34">
          <cell r="D34">
            <v>1602879</v>
          </cell>
        </row>
        <row r="35">
          <cell r="D35">
            <v>12626597</v>
          </cell>
        </row>
        <row r="36">
          <cell r="D36">
            <v>5083</v>
          </cell>
        </row>
        <row r="37">
          <cell r="D37">
            <v>-6850886</v>
          </cell>
        </row>
      </sheetData>
      <sheetData sheetId="3" refreshError="1"/>
      <sheetData sheetId="4">
        <row r="112">
          <cell r="C112">
            <v>275736000</v>
          </cell>
        </row>
        <row r="113">
          <cell r="C113">
            <v>1943219415</v>
          </cell>
        </row>
      </sheetData>
      <sheetData sheetId="5" refreshError="1"/>
      <sheetData sheetId="6"/>
      <sheetData sheetId="7">
        <row r="33">
          <cell r="D33">
            <v>528978236.02999997</v>
          </cell>
        </row>
        <row r="34">
          <cell r="D34">
            <v>959636689.14999998</v>
          </cell>
        </row>
        <row r="36">
          <cell r="D36">
            <v>111471257.5</v>
          </cell>
        </row>
        <row r="37">
          <cell r="D37">
            <v>28595405.300000001</v>
          </cell>
        </row>
        <row r="38">
          <cell r="D38">
            <v>7558189.2699999996</v>
          </cell>
        </row>
        <row r="39">
          <cell r="D39">
            <v>13045791.559999999</v>
          </cell>
        </row>
        <row r="42">
          <cell r="D42">
            <v>25497555.149999999</v>
          </cell>
        </row>
        <row r="43">
          <cell r="D43">
            <v>89987202.890000001</v>
          </cell>
        </row>
        <row r="46">
          <cell r="D46">
            <v>-511723070.46999991</v>
          </cell>
        </row>
        <row r="49">
          <cell r="D49">
            <v>-272393.79567926371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8" zoomScaleNormal="100" workbookViewId="0">
      <selection activeCell="E37" sqref="E37"/>
    </sheetView>
  </sheetViews>
  <sheetFormatPr defaultColWidth="9.140625" defaultRowHeight="12" x14ac:dyDescent="0.2"/>
  <cols>
    <col min="1" max="1" width="50.140625" style="19" customWidth="1"/>
    <col min="2" max="2" width="9.5703125" style="19" customWidth="1"/>
    <col min="3" max="3" width="19.140625" style="3" customWidth="1"/>
    <col min="4" max="4" width="17.28515625" style="14" customWidth="1"/>
    <col min="5" max="5" width="11.140625" style="3" customWidth="1"/>
    <col min="6" max="16384" width="9.140625" style="3"/>
  </cols>
  <sheetData>
    <row r="1" spans="1:4" ht="12" customHeight="1" x14ac:dyDescent="0.2">
      <c r="A1" s="1" t="s">
        <v>0</v>
      </c>
      <c r="B1" s="1"/>
      <c r="C1" s="2" t="s">
        <v>1</v>
      </c>
      <c r="D1" s="2"/>
    </row>
    <row r="2" spans="1:4" ht="14.25" x14ac:dyDescent="0.2">
      <c r="A2" s="4"/>
      <c r="B2" s="4"/>
      <c r="C2" s="5"/>
      <c r="D2" s="5"/>
    </row>
    <row r="3" spans="1:4" x14ac:dyDescent="0.2">
      <c r="A3" s="1" t="s">
        <v>2</v>
      </c>
      <c r="B3" s="1"/>
      <c r="C3" s="6" t="s">
        <v>3</v>
      </c>
      <c r="D3" s="6"/>
    </row>
    <row r="4" spans="1:4" ht="14.25" x14ac:dyDescent="0.2">
      <c r="A4" s="4"/>
      <c r="B4" s="4"/>
      <c r="C4" s="4"/>
      <c r="D4" s="4"/>
    </row>
    <row r="5" spans="1:4" x14ac:dyDescent="0.2">
      <c r="A5" s="1" t="s">
        <v>4</v>
      </c>
      <c r="B5" s="1"/>
      <c r="C5" s="7">
        <v>302</v>
      </c>
      <c r="D5" s="7"/>
    </row>
    <row r="6" spans="1:4" ht="48.75" customHeight="1" x14ac:dyDescent="0.2">
      <c r="A6" s="8" t="s">
        <v>5</v>
      </c>
      <c r="B6" s="8"/>
      <c r="C6" s="9" t="s">
        <v>6</v>
      </c>
      <c r="D6" s="9"/>
    </row>
    <row r="7" spans="1:4" s="12" customFormat="1" x14ac:dyDescent="0.2">
      <c r="A7" s="8"/>
      <c r="B7" s="8"/>
      <c r="C7" s="10" t="s">
        <v>7</v>
      </c>
      <c r="D7" s="11"/>
    </row>
    <row r="9" spans="1:4" x14ac:dyDescent="0.2">
      <c r="A9" s="13" t="s">
        <v>8</v>
      </c>
      <c r="B9" s="13"/>
    </row>
    <row r="10" spans="1:4" x14ac:dyDescent="0.2">
      <c r="A10" s="13" t="s">
        <v>9</v>
      </c>
      <c r="B10" s="13"/>
    </row>
    <row r="11" spans="1:4" ht="36" customHeight="1" x14ac:dyDescent="0.2">
      <c r="A11" s="15" t="str">
        <f>'[1]#'!$A$19</f>
        <v>в тысячах тенге</v>
      </c>
      <c r="B11" s="16" t="s">
        <v>10</v>
      </c>
      <c r="C11" s="17" t="s">
        <v>11</v>
      </c>
      <c r="D11" s="18" t="s">
        <v>12</v>
      </c>
    </row>
    <row r="12" spans="1:4" x14ac:dyDescent="0.2">
      <c r="D12" s="3"/>
    </row>
    <row r="13" spans="1:4" x14ac:dyDescent="0.2">
      <c r="A13" s="20" t="s">
        <v>13</v>
      </c>
      <c r="C13" s="21"/>
      <c r="D13" s="21"/>
    </row>
    <row r="14" spans="1:4" x14ac:dyDescent="0.2">
      <c r="A14" s="20" t="s">
        <v>14</v>
      </c>
      <c r="C14" s="22"/>
      <c r="D14" s="21"/>
    </row>
    <row r="15" spans="1:4" x14ac:dyDescent="0.2">
      <c r="A15" s="19" t="s">
        <v>15</v>
      </c>
      <c r="B15" s="23">
        <v>10</v>
      </c>
      <c r="C15" s="24">
        <f>SUMIF([2]ОСВ!$J:$J,'ОФП (2)'!A15,[2]ОСВ!$I:$I)</f>
        <v>5879706</v>
      </c>
      <c r="D15" s="24">
        <f>SUMIF([2]ОСВ!$J:$J,'ОФП (2)'!A15,[2]ОСВ!$H:$H)</f>
        <v>5796976</v>
      </c>
    </row>
    <row r="16" spans="1:4" x14ac:dyDescent="0.2">
      <c r="A16" s="19" t="s">
        <v>16</v>
      </c>
      <c r="B16" s="23">
        <v>9</v>
      </c>
      <c r="C16" s="24">
        <f>SUMIF([2]ОСВ!$J:$J,'ОФП (2)'!A16,[2]ОСВ!$I:$I)</f>
        <v>6339063</v>
      </c>
      <c r="D16" s="24">
        <f>SUMIF([2]ОСВ!$J:$J,'ОФП (2)'!A16,[2]ОСВ!$H:$H)</f>
        <v>6464527</v>
      </c>
    </row>
    <row r="17" spans="1:5" x14ac:dyDescent="0.2">
      <c r="A17" s="19" t="s">
        <v>17</v>
      </c>
      <c r="B17" s="23">
        <v>11</v>
      </c>
      <c r="C17" s="24">
        <f>SUMIF([2]ОСВ!$J:$J,'ОФП (2)'!A17,[2]ОСВ!$I:$I)</f>
        <v>200857</v>
      </c>
      <c r="D17" s="24">
        <f>SUMIF([2]ОСВ!$J:$J,'ОФП (2)'!A17,[2]ОСВ!$H:$H)</f>
        <v>201209</v>
      </c>
    </row>
    <row r="18" spans="1:5" x14ac:dyDescent="0.2">
      <c r="A18" s="25" t="s">
        <v>18</v>
      </c>
      <c r="B18" s="23"/>
      <c r="C18" s="24">
        <f>SUMIF([2]ОСВ!$J:$J,'ОФП (2)'!A18,[2]ОСВ!$I:$I)</f>
        <v>30106</v>
      </c>
      <c r="D18" s="24">
        <f>SUMIF([2]ОСВ!$J:$J,'ОФП (2)'!A18,[2]ОСВ!$H:$H)</f>
        <v>32928</v>
      </c>
    </row>
    <row r="19" spans="1:5" ht="13.5" customHeight="1" x14ac:dyDescent="0.2">
      <c r="A19" s="26" t="s">
        <v>19</v>
      </c>
      <c r="B19" s="23"/>
      <c r="C19" s="24">
        <f>[2]ОФП!C15+4</f>
        <v>333902</v>
      </c>
      <c r="D19" s="24">
        <f>SUMIF([2]ОСВ!$J:$J,'ОФП (2)'!A19,[2]ОСВ!$H:$H)+4</f>
        <v>333902</v>
      </c>
    </row>
    <row r="20" spans="1:5" ht="12" customHeight="1" x14ac:dyDescent="0.2">
      <c r="A20" s="26" t="s">
        <v>20</v>
      </c>
      <c r="B20" s="23"/>
      <c r="C20" s="24">
        <f>SUMIF([2]ОСВ!$J:$J,'ОФП (2)'!A20,[2]ОСВ!$I:$I)</f>
        <v>6069</v>
      </c>
      <c r="D20" s="24">
        <f>SUMIF([2]ОСВ!$J:$J,'ОФП (2)'!A20,[2]ОСВ!$H:$H)</f>
        <v>6069</v>
      </c>
    </row>
    <row r="21" spans="1:5" s="29" customFormat="1" x14ac:dyDescent="0.2">
      <c r="A21" s="27"/>
      <c r="B21" s="23"/>
      <c r="C21" s="28">
        <f>SUM(C13:C20)</f>
        <v>12789703</v>
      </c>
      <c r="D21" s="28">
        <f>SUM(D13:D20)</f>
        <v>12835611</v>
      </c>
    </row>
    <row r="22" spans="1:5" x14ac:dyDescent="0.2">
      <c r="A22" s="27" t="s">
        <v>21</v>
      </c>
      <c r="B22" s="23"/>
      <c r="C22" s="22"/>
      <c r="D22" s="21"/>
    </row>
    <row r="23" spans="1:5" x14ac:dyDescent="0.2">
      <c r="A23" s="26" t="s">
        <v>22</v>
      </c>
      <c r="B23" s="23">
        <v>5</v>
      </c>
      <c r="C23" s="24">
        <f>[2]ОФП!C19</f>
        <v>1058539</v>
      </c>
      <c r="D23" s="24">
        <f>SUMIF([2]ОСВ!$J:$J,'ОФП (2)'!A23,[2]ОСВ!$H:$H)+2</f>
        <v>1126117</v>
      </c>
      <c r="E23" s="21"/>
    </row>
    <row r="24" spans="1:5" x14ac:dyDescent="0.2">
      <c r="A24" s="26" t="s">
        <v>23</v>
      </c>
      <c r="B24" s="23">
        <v>6</v>
      </c>
      <c r="C24" s="24">
        <f>SUMIF([2]ОСВ!$J:$J,'ОФП (2)'!A24,[2]ОСВ!$I:$I)</f>
        <v>561259</v>
      </c>
      <c r="D24" s="24">
        <f>SUMIF([2]ОСВ!$J:$J,'ОФП (2)'!A24,[2]ОСВ!$H:$H)</f>
        <v>474434</v>
      </c>
      <c r="E24" s="21"/>
    </row>
    <row r="25" spans="1:5" x14ac:dyDescent="0.2">
      <c r="A25" s="30" t="s">
        <v>24</v>
      </c>
      <c r="B25" s="23">
        <v>8</v>
      </c>
      <c r="C25" s="24">
        <f>SUMIF([2]ОСВ!$J:$J,'ОФП (2)'!A25,[2]ОСВ!$I:$I)</f>
        <v>255391</v>
      </c>
      <c r="D25" s="24">
        <f>SUMIF([2]ОСВ!$J:$J,'ОФП (2)'!A25,[2]ОСВ!$H:$H)</f>
        <v>255391</v>
      </c>
    </row>
    <row r="26" spans="1:5" x14ac:dyDescent="0.2">
      <c r="A26" s="26" t="s">
        <v>25</v>
      </c>
      <c r="B26" s="23">
        <v>7</v>
      </c>
      <c r="C26" s="24">
        <f>SUMIF([2]ОСВ!$J:$J,'ОФП (2)'!A26,[2]ОСВ!$I:$I)</f>
        <v>242</v>
      </c>
      <c r="D26" s="24">
        <f>SUMIF([2]ОСВ!$J:$J,'ОФП (2)'!A26,[2]ОСВ!$H:$H)</f>
        <v>250</v>
      </c>
    </row>
    <row r="27" spans="1:5" x14ac:dyDescent="0.2">
      <c r="A27" s="26" t="s">
        <v>26</v>
      </c>
      <c r="B27" s="23">
        <v>4</v>
      </c>
      <c r="C27" s="24">
        <f>SUMIF([2]ОСВ!$J:$J,'ОФП (2)'!A27,[2]ОСВ!$I:$I)</f>
        <v>91080</v>
      </c>
      <c r="D27" s="24">
        <f>SUMIF([2]ОСВ!$J:$J,'ОФП (2)'!A27,[2]ОСВ!$H:$H)</f>
        <v>11175</v>
      </c>
    </row>
    <row r="28" spans="1:5" x14ac:dyDescent="0.2">
      <c r="A28" s="26" t="s">
        <v>27</v>
      </c>
      <c r="B28" s="23"/>
      <c r="C28" s="24">
        <f>SUMIF([2]ОСВ!$J:$J,'ОФП (2)'!A28,[2]ОСВ!$I:$I)</f>
        <v>1806</v>
      </c>
      <c r="D28" s="24">
        <f>SUMIF([2]ОСВ!$J:$J,'ОФП (2)'!A28,[2]ОСВ!$H:$H)</f>
        <v>1806</v>
      </c>
    </row>
    <row r="29" spans="1:5" x14ac:dyDescent="0.2">
      <c r="A29" s="26"/>
      <c r="B29" s="23"/>
      <c r="C29" s="28">
        <f>SUM(C23:C28)</f>
        <v>1968317</v>
      </c>
      <c r="D29" s="28">
        <f>SUM(D23:D28)</f>
        <v>1869173</v>
      </c>
    </row>
    <row r="30" spans="1:5" s="29" customFormat="1" ht="12.75" thickBot="1" x14ac:dyDescent="0.25">
      <c r="A30" s="27" t="s">
        <v>28</v>
      </c>
      <c r="B30" s="23"/>
      <c r="C30" s="31">
        <f>C21+C29</f>
        <v>14758020</v>
      </c>
      <c r="D30" s="31">
        <f>D21+D29</f>
        <v>14704784</v>
      </c>
    </row>
    <row r="31" spans="1:5" ht="12.75" thickTop="1" x14ac:dyDescent="0.2">
      <c r="A31" s="26"/>
      <c r="B31" s="23"/>
      <c r="C31" s="22"/>
      <c r="D31" s="21"/>
    </row>
    <row r="32" spans="1:5" x14ac:dyDescent="0.2">
      <c r="A32" s="27" t="s">
        <v>29</v>
      </c>
      <c r="B32" s="23"/>
      <c r="C32" s="22"/>
      <c r="D32" s="21"/>
    </row>
    <row r="33" spans="1:5" x14ac:dyDescent="0.2">
      <c r="A33" s="27" t="s">
        <v>30</v>
      </c>
      <c r="B33" s="23"/>
      <c r="C33" s="22"/>
      <c r="D33" s="21"/>
    </row>
    <row r="34" spans="1:5" x14ac:dyDescent="0.2">
      <c r="A34" s="26" t="s">
        <v>31</v>
      </c>
      <c r="B34" s="23">
        <v>16</v>
      </c>
      <c r="C34" s="22">
        <f>-SUMIF([2]ОСВ!$J:$J,'ОФП (2)'!A34,[2]ОСВ!$I:$I)</f>
        <v>1878615</v>
      </c>
      <c r="D34" s="22">
        <f>-SUMIF([2]ОСВ!$J:$J,'ОФП (2)'!A34,[2]ОСВ!$H:$H)</f>
        <v>1602879</v>
      </c>
    </row>
    <row r="35" spans="1:5" x14ac:dyDescent="0.2">
      <c r="A35" s="26" t="s">
        <v>32</v>
      </c>
      <c r="B35" s="23">
        <v>16</v>
      </c>
      <c r="C35" s="22">
        <f>-SUMIF([2]ОСВ!$J:$J,'ОФП (2)'!A35,[2]ОСВ!$I:$I)</f>
        <v>14569817</v>
      </c>
      <c r="D35" s="22">
        <f>-SUMIF([2]ОСВ!$J:$J,'ОФП (2)'!A35,[2]ОСВ!$H:$H)</f>
        <v>12626597</v>
      </c>
      <c r="E35" s="21"/>
    </row>
    <row r="36" spans="1:5" ht="28.5" customHeight="1" x14ac:dyDescent="0.2">
      <c r="A36" s="25" t="s">
        <v>33</v>
      </c>
      <c r="B36" s="23"/>
      <c r="C36" s="22">
        <f>-SUMIF([2]ОСВ!$J:$J,'ОФП (2)'!A36,[2]ОСВ!$I:$I)</f>
        <v>5083</v>
      </c>
      <c r="D36" s="22">
        <f>-SUMIF([2]ОСВ!$J:$J,'ОФП (2)'!A36,[2]ОСВ!$H:$H)</f>
        <v>5083</v>
      </c>
    </row>
    <row r="37" spans="1:5" x14ac:dyDescent="0.2">
      <c r="A37" s="32" t="s">
        <v>34</v>
      </c>
      <c r="B37" s="23">
        <v>17</v>
      </c>
      <c r="C37" s="22">
        <f>-SUMIF([2]ОСВ!$J:$J,'ОФП (2)'!A37,[2]ОСВ!$I:$I)+[2]ОСВ!I103</f>
        <v>-7362609</v>
      </c>
      <c r="D37" s="22">
        <f>-SUMIF([2]ОСВ!$J:$J,'ОФП (2)'!A37,[2]ОСВ!$H:$H)</f>
        <v>-6850886</v>
      </c>
      <c r="E37" s="21"/>
    </row>
    <row r="38" spans="1:5" x14ac:dyDescent="0.2">
      <c r="A38" s="26"/>
      <c r="B38" s="23"/>
      <c r="C38" s="28">
        <f>SUM(C31:C37)</f>
        <v>9090906</v>
      </c>
      <c r="D38" s="28">
        <f t="shared" ref="D38" si="0">SUM(D31:D37)</f>
        <v>7383673</v>
      </c>
    </row>
    <row r="39" spans="1:5" x14ac:dyDescent="0.2">
      <c r="A39" s="27" t="s">
        <v>35</v>
      </c>
      <c r="B39" s="23"/>
      <c r="C39" s="22"/>
      <c r="D39" s="21"/>
    </row>
    <row r="40" spans="1:5" x14ac:dyDescent="0.2">
      <c r="A40" s="33" t="s">
        <v>36</v>
      </c>
      <c r="B40" s="23"/>
      <c r="C40" s="22">
        <f>-SUMIF([2]ОСВ!$J:$J,'ОФП (2)'!A40,[2]ОСВ!$I:$I)</f>
        <v>0</v>
      </c>
      <c r="D40" s="21"/>
    </row>
    <row r="41" spans="1:5" x14ac:dyDescent="0.2">
      <c r="A41" s="33" t="s">
        <v>37</v>
      </c>
      <c r="B41" s="23">
        <v>14</v>
      </c>
      <c r="C41" s="22">
        <f>-SUMIF([2]ОСВ!$J:$J,'ОФП (2)'!A41,[2]ОСВ!$I:$I)</f>
        <v>182420</v>
      </c>
      <c r="D41" s="22">
        <f>-SUMIF([2]ОСВ!$J:$J,'ОФП (2)'!A41,[2]ОСВ!$H:$H)</f>
        <v>182420</v>
      </c>
    </row>
    <row r="42" spans="1:5" x14ac:dyDescent="0.2">
      <c r="A42" s="33" t="s">
        <v>38</v>
      </c>
      <c r="B42" s="23"/>
      <c r="C42" s="22">
        <f>-SUMIF([2]ОСВ!$J:$J,'ОФП (2)'!A42,[2]ОСВ!$I:$I)</f>
        <v>38508</v>
      </c>
      <c r="D42" s="22">
        <f>-SUMIF([2]ОСВ!$J:$J,'ОФП (2)'!A42,[2]ОСВ!$H:$H)</f>
        <v>38508</v>
      </c>
      <c r="E42" s="21"/>
    </row>
    <row r="43" spans="1:5" x14ac:dyDescent="0.2">
      <c r="A43" s="26"/>
      <c r="B43" s="23"/>
      <c r="C43" s="28">
        <f>SUM(C40:C42)</f>
        <v>220928</v>
      </c>
      <c r="D43" s="28">
        <f>SUM(D40:D42)</f>
        <v>220928</v>
      </c>
    </row>
    <row r="44" spans="1:5" x14ac:dyDescent="0.2">
      <c r="A44" s="27" t="s">
        <v>39</v>
      </c>
      <c r="B44" s="26"/>
      <c r="C44" s="22"/>
      <c r="D44" s="21"/>
    </row>
    <row r="45" spans="1:5" x14ac:dyDescent="0.2">
      <c r="A45" s="26" t="s">
        <v>40</v>
      </c>
      <c r="B45" s="23">
        <v>11</v>
      </c>
      <c r="C45" s="22">
        <f>-SUMIF([2]ОСВ!$J:$J,'ОФП (2)'!A45,[2]ОСВ!$I:$I)</f>
        <v>3557871</v>
      </c>
      <c r="D45" s="22">
        <f>-SUMIF([2]ОСВ!$J:$J,'ОФП (2)'!A45,[2]ОСВ!$H:$H)</f>
        <v>4941667</v>
      </c>
      <c r="E45" s="21"/>
    </row>
    <row r="46" spans="1:5" x14ac:dyDescent="0.2">
      <c r="A46" s="26" t="s">
        <v>41</v>
      </c>
      <c r="B46" s="23">
        <v>14</v>
      </c>
      <c r="C46" s="22">
        <f>-SUMIF([2]ОСВ!$J:$J,'ОФП (2)'!A46,[2]ОСВ!$I:$I)</f>
        <v>25508</v>
      </c>
      <c r="D46" s="22">
        <f>-SUMIF([2]ОСВ!$J:$J,'ОФП (2)'!A46,[2]ОСВ!$H:$H)</f>
        <v>25508</v>
      </c>
      <c r="E46" s="21"/>
    </row>
    <row r="47" spans="1:5" x14ac:dyDescent="0.2">
      <c r="A47" s="26" t="s">
        <v>42</v>
      </c>
      <c r="B47" s="23"/>
      <c r="C47" s="22">
        <f>-SUMIF([2]ОСВ!$J:$J,'ОФП (2)'!A47,[2]ОСВ!$I:$I)</f>
        <v>0</v>
      </c>
      <c r="D47" s="22">
        <f>-SUMIF([2]ОСВ!$J:$J,'ОФП (2)'!A47,[2]ОСВ!$H:$H)</f>
        <v>0</v>
      </c>
      <c r="E47" s="21"/>
    </row>
    <row r="48" spans="1:5" x14ac:dyDescent="0.2">
      <c r="A48" s="26" t="s">
        <v>43</v>
      </c>
      <c r="B48" s="23">
        <v>12</v>
      </c>
      <c r="C48" s="22">
        <f>-SUMIF([2]ОСВ!$J:$J,'ОФП (2)'!A48,[2]ОСВ!$I:$I)</f>
        <v>263826</v>
      </c>
      <c r="D48" s="22">
        <f>-SUMIF([2]ОСВ!$J:$J,'ОФП (2)'!A48,[2]ОСВ!$H:$H)</f>
        <v>625926</v>
      </c>
      <c r="E48" s="21"/>
    </row>
    <row r="49" spans="1:5" x14ac:dyDescent="0.2">
      <c r="A49" s="26" t="s">
        <v>44</v>
      </c>
      <c r="B49" s="23">
        <v>13</v>
      </c>
      <c r="C49" s="22">
        <f>-SUMIF([2]ОСВ!$J:$J,'ОФП (2)'!A49,[2]ОСВ!$I:$I)</f>
        <v>1598981</v>
      </c>
      <c r="D49" s="22">
        <f>-SUMIF([2]ОСВ!$J:$J,'ОФП (2)'!A49,[2]ОСВ!$H:$H)</f>
        <v>1507082</v>
      </c>
      <c r="E49" s="21"/>
    </row>
    <row r="50" spans="1:5" x14ac:dyDescent="0.2">
      <c r="A50" s="26"/>
      <c r="B50" s="23"/>
      <c r="C50" s="28">
        <f>SUM(C45:C49)</f>
        <v>5446186</v>
      </c>
      <c r="D50" s="28">
        <f>SUM(D45:D49)</f>
        <v>7100183</v>
      </c>
    </row>
    <row r="51" spans="1:5" s="29" customFormat="1" x14ac:dyDescent="0.2">
      <c r="A51" s="27" t="s">
        <v>45</v>
      </c>
      <c r="B51" s="23"/>
      <c r="C51" s="34">
        <f>C43+C50</f>
        <v>5667114</v>
      </c>
      <c r="D51" s="34">
        <f>D43+D50</f>
        <v>7321111</v>
      </c>
    </row>
    <row r="52" spans="1:5" s="29" customFormat="1" ht="12.75" thickBot="1" x14ac:dyDescent="0.25">
      <c r="A52" s="27" t="s">
        <v>46</v>
      </c>
      <c r="B52" s="35"/>
      <c r="C52" s="36">
        <f>C38+C51</f>
        <v>14758020</v>
      </c>
      <c r="D52" s="36">
        <f>D38+D51</f>
        <v>14704784</v>
      </c>
    </row>
    <row r="53" spans="1:5" s="39" customFormat="1" ht="12.75" thickTop="1" x14ac:dyDescent="0.2">
      <c r="A53" s="37" t="s">
        <v>47</v>
      </c>
      <c r="B53" s="23">
        <v>24</v>
      </c>
      <c r="C53" s="38">
        <v>4757</v>
      </c>
      <c r="D53" s="38">
        <v>4976</v>
      </c>
    </row>
    <row r="54" spans="1:5" x14ac:dyDescent="0.2">
      <c r="B54" s="26"/>
      <c r="C54" s="21"/>
      <c r="D54" s="40"/>
    </row>
    <row r="55" spans="1:5" x14ac:dyDescent="0.2">
      <c r="C55" s="21"/>
      <c r="D55" s="40"/>
    </row>
    <row r="57" spans="1:5" x14ac:dyDescent="0.2">
      <c r="A57" s="41" t="s">
        <v>48</v>
      </c>
      <c r="B57" s="41"/>
      <c r="C57" s="42"/>
    </row>
    <row r="58" spans="1:5" x14ac:dyDescent="0.2">
      <c r="A58" s="43" t="s">
        <v>49</v>
      </c>
      <c r="B58" s="43"/>
      <c r="C58" s="44" t="s">
        <v>50</v>
      </c>
    </row>
    <row r="59" spans="1:5" x14ac:dyDescent="0.2">
      <c r="A59" s="41" t="s">
        <v>51</v>
      </c>
      <c r="B59" s="41"/>
      <c r="C59" s="42"/>
    </row>
    <row r="60" spans="1:5" x14ac:dyDescent="0.2">
      <c r="A60" s="45" t="s">
        <v>52</v>
      </c>
      <c r="B60" s="45"/>
      <c r="C60" s="44" t="s">
        <v>50</v>
      </c>
    </row>
    <row r="61" spans="1:5" x14ac:dyDescent="0.2">
      <c r="A61" s="1"/>
      <c r="B61" s="1"/>
      <c r="C61" s="46"/>
    </row>
  </sheetData>
  <mergeCells count="3">
    <mergeCell ref="C1:D1"/>
    <mergeCell ref="C3:D3"/>
    <mergeCell ref="C6:D6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zoomScale="150" zoomScaleNormal="150" workbookViewId="0">
      <selection activeCell="A26" sqref="A26"/>
    </sheetView>
  </sheetViews>
  <sheetFormatPr defaultColWidth="9.140625" defaultRowHeight="14.25" x14ac:dyDescent="0.2"/>
  <cols>
    <col min="1" max="1" width="54.140625" style="49" customWidth="1"/>
    <col min="2" max="2" width="9" style="49" customWidth="1"/>
    <col min="3" max="3" width="17.85546875" style="51" customWidth="1"/>
    <col min="4" max="4" width="17.5703125" style="49" customWidth="1"/>
    <col min="5" max="16384" width="9.140625" style="48"/>
  </cols>
  <sheetData>
    <row r="1" spans="1:6" x14ac:dyDescent="0.2">
      <c r="A1" s="5"/>
      <c r="B1" s="5"/>
      <c r="C1" s="103"/>
      <c r="D1" s="103"/>
    </row>
    <row r="2" spans="1:6" x14ac:dyDescent="0.2">
      <c r="C2" s="103"/>
      <c r="D2" s="103"/>
    </row>
    <row r="3" spans="1:6" ht="15" customHeight="1" x14ac:dyDescent="0.25">
      <c r="A3" s="104"/>
      <c r="B3" s="104"/>
      <c r="C3" s="105"/>
      <c r="D3" s="106"/>
      <c r="E3" s="105"/>
    </row>
    <row r="4" spans="1:6" ht="13.9" customHeight="1" x14ac:dyDescent="0.2">
      <c r="A4" s="52" t="s">
        <v>0</v>
      </c>
      <c r="B4" s="52"/>
      <c r="C4" s="107" t="s">
        <v>1</v>
      </c>
      <c r="D4" s="107"/>
      <c r="E4" s="107"/>
    </row>
    <row r="5" spans="1:6" ht="5.45" customHeight="1" x14ac:dyDescent="0.25">
      <c r="A5" s="5"/>
      <c r="B5" s="5"/>
      <c r="C5" s="108"/>
      <c r="D5" s="108"/>
      <c r="E5" s="108"/>
    </row>
    <row r="6" spans="1:6" ht="12" customHeight="1" x14ac:dyDescent="0.2">
      <c r="A6" s="52" t="s">
        <v>2</v>
      </c>
      <c r="B6" s="52"/>
      <c r="C6" s="6" t="s">
        <v>3</v>
      </c>
      <c r="D6" s="6"/>
      <c r="E6" s="6"/>
    </row>
    <row r="7" spans="1:6" ht="7.5" customHeight="1" x14ac:dyDescent="0.2">
      <c r="A7" s="5"/>
      <c r="B7" s="5"/>
      <c r="C7" s="4"/>
      <c r="D7" s="4"/>
      <c r="E7" s="4"/>
    </row>
    <row r="8" spans="1:6" ht="7.9" customHeight="1" x14ac:dyDescent="0.2">
      <c r="A8" s="52" t="s">
        <v>4</v>
      </c>
      <c r="B8" s="52"/>
      <c r="C8" s="109">
        <v>302</v>
      </c>
      <c r="D8" s="109"/>
      <c r="E8" s="109"/>
    </row>
    <row r="9" spans="1:6" ht="47.25" customHeight="1" x14ac:dyDescent="0.2">
      <c r="A9" s="110" t="s">
        <v>5</v>
      </c>
      <c r="B9" s="110"/>
      <c r="C9" s="9" t="s">
        <v>152</v>
      </c>
      <c r="D9" s="111"/>
      <c r="E9" s="111"/>
    </row>
    <row r="10" spans="1:6" x14ac:dyDescent="0.2">
      <c r="A10" s="4"/>
      <c r="B10" s="4"/>
      <c r="C10" s="112"/>
      <c r="D10" s="112"/>
    </row>
    <row r="11" spans="1:6" x14ac:dyDescent="0.2">
      <c r="A11" s="60"/>
      <c r="B11" s="60"/>
      <c r="C11" s="113"/>
      <c r="D11" s="60"/>
    </row>
    <row r="12" spans="1:6" ht="15.75" x14ac:dyDescent="0.2">
      <c r="A12" s="114" t="s">
        <v>153</v>
      </c>
      <c r="B12" s="114"/>
      <c r="C12" s="114"/>
      <c r="D12" s="114"/>
    </row>
    <row r="13" spans="1:6" x14ac:dyDescent="0.2">
      <c r="A13" s="115" t="s">
        <v>56</v>
      </c>
      <c r="B13" s="115"/>
      <c r="C13" s="115"/>
      <c r="D13" s="115"/>
    </row>
    <row r="14" spans="1:6" x14ac:dyDescent="0.2">
      <c r="A14" s="5"/>
      <c r="B14" s="5"/>
      <c r="C14" s="116"/>
      <c r="D14" s="117" t="s">
        <v>57</v>
      </c>
    </row>
    <row r="15" spans="1:6" ht="24" x14ac:dyDescent="0.2">
      <c r="A15" s="118" t="s">
        <v>58</v>
      </c>
      <c r="B15" s="118" t="s">
        <v>10</v>
      </c>
      <c r="C15" s="119" t="s">
        <v>59</v>
      </c>
      <c r="D15" s="120" t="s">
        <v>60</v>
      </c>
    </row>
    <row r="16" spans="1:6" x14ac:dyDescent="0.2">
      <c r="A16" s="121" t="s">
        <v>154</v>
      </c>
      <c r="B16" s="122">
        <v>18</v>
      </c>
      <c r="C16" s="123">
        <f>'[2] РЛ_ОПиУ'!D33</f>
        <v>528978236.02999997</v>
      </c>
      <c r="D16" s="123">
        <v>3531468216.7800002</v>
      </c>
      <c r="F16" s="124"/>
    </row>
    <row r="17" spans="1:6" x14ac:dyDescent="0.2">
      <c r="A17" s="125" t="s">
        <v>155</v>
      </c>
      <c r="B17" s="126">
        <v>19</v>
      </c>
      <c r="C17" s="123">
        <f>'[2] РЛ_ОПиУ'!D34</f>
        <v>959636689.14999998</v>
      </c>
      <c r="D17" s="123">
        <v>2713588471.3499999</v>
      </c>
      <c r="F17" s="124"/>
    </row>
    <row r="18" spans="1:6" ht="14.45" customHeight="1" x14ac:dyDescent="0.2">
      <c r="A18" s="127" t="s">
        <v>156</v>
      </c>
      <c r="B18" s="128"/>
      <c r="C18" s="83">
        <f>C16-C17-1000</f>
        <v>-430659453.12</v>
      </c>
      <c r="D18" s="83">
        <v>817879745.43000031</v>
      </c>
      <c r="F18" s="129"/>
    </row>
    <row r="19" spans="1:6" ht="12.75" customHeight="1" x14ac:dyDescent="0.2">
      <c r="A19" s="130" t="s">
        <v>157</v>
      </c>
      <c r="B19" s="128">
        <v>21</v>
      </c>
      <c r="C19" s="79">
        <f>'[2] РЛ_ОПиУ'!D36</f>
        <v>111471257.5</v>
      </c>
      <c r="D19" s="79">
        <v>123474978.89</v>
      </c>
      <c r="F19" s="129"/>
    </row>
    <row r="20" spans="1:6" ht="12.75" customHeight="1" x14ac:dyDescent="0.2">
      <c r="A20" s="130" t="s">
        <v>158</v>
      </c>
      <c r="B20" s="128">
        <v>20</v>
      </c>
      <c r="C20" s="79">
        <f>'[2] РЛ_ОПиУ'!D37</f>
        <v>28595405.300000001</v>
      </c>
      <c r="D20" s="79">
        <v>72616049.030000001</v>
      </c>
      <c r="F20" s="129"/>
    </row>
    <row r="21" spans="1:6" ht="12.75" customHeight="1" x14ac:dyDescent="0.2">
      <c r="A21" s="130" t="s">
        <v>159</v>
      </c>
      <c r="B21" s="128"/>
      <c r="C21" s="131">
        <f>'[2] РЛ_ОПиУ'!D38</f>
        <v>7558189.2699999996</v>
      </c>
      <c r="D21" s="131">
        <v>23731611.41</v>
      </c>
      <c r="F21" s="129"/>
    </row>
    <row r="22" spans="1:6" x14ac:dyDescent="0.2">
      <c r="A22" s="125" t="s">
        <v>160</v>
      </c>
      <c r="B22" s="126"/>
      <c r="C22" s="79">
        <f>'[2] РЛ_ОПиУ'!D39</f>
        <v>13045791.559999999</v>
      </c>
      <c r="D22" s="79">
        <v>48651560.939999998</v>
      </c>
    </row>
    <row r="23" spans="1:6" x14ac:dyDescent="0.2">
      <c r="A23" s="127" t="s">
        <v>161</v>
      </c>
      <c r="B23" s="132"/>
      <c r="C23" s="133">
        <f>C18-C19-C20+C21-C22+1000</f>
        <v>-576212718.20999992</v>
      </c>
      <c r="D23" s="133">
        <v>596868767.98000026</v>
      </c>
    </row>
    <row r="24" spans="1:6" x14ac:dyDescent="0.2">
      <c r="A24" s="121" t="s">
        <v>162</v>
      </c>
      <c r="B24" s="134"/>
      <c r="C24" s="135">
        <f>'[2] РЛ_ОПиУ'!D41</f>
        <v>0</v>
      </c>
      <c r="D24" s="135"/>
    </row>
    <row r="25" spans="1:6" x14ac:dyDescent="0.2">
      <c r="A25" s="121" t="s">
        <v>163</v>
      </c>
      <c r="B25" s="134">
        <v>22</v>
      </c>
      <c r="C25" s="135">
        <f>'[2] РЛ_ОПиУ'!D42</f>
        <v>25497555.149999999</v>
      </c>
      <c r="D25" s="135">
        <v>86515206.939999998</v>
      </c>
    </row>
    <row r="26" spans="1:6" x14ac:dyDescent="0.2">
      <c r="A26" s="136" t="s">
        <v>188</v>
      </c>
      <c r="B26" s="137"/>
      <c r="C26" s="138">
        <f>'[2] РЛ_ОПиУ'!D43+1000</f>
        <v>89988202.890000001</v>
      </c>
      <c r="D26" s="138">
        <v>175750580.27000001</v>
      </c>
    </row>
    <row r="27" spans="1:6" x14ac:dyDescent="0.2">
      <c r="A27" s="127" t="s">
        <v>164</v>
      </c>
      <c r="B27" s="128"/>
      <c r="C27" s="139">
        <f>C23-C25+C26+C24-1000</f>
        <v>-511723070.46999991</v>
      </c>
      <c r="D27" s="139">
        <v>334602980.77000022</v>
      </c>
    </row>
    <row r="28" spans="1:6" x14ac:dyDescent="0.2">
      <c r="A28" s="130" t="s">
        <v>165</v>
      </c>
      <c r="B28" s="128"/>
      <c r="C28" s="79" t="s">
        <v>65</v>
      </c>
      <c r="D28" s="79" t="s">
        <v>65</v>
      </c>
    </row>
    <row r="29" spans="1:6" x14ac:dyDescent="0.2">
      <c r="A29" s="127" t="s">
        <v>166</v>
      </c>
      <c r="B29" s="128"/>
      <c r="C29" s="139">
        <f>C27</f>
        <v>-511723070.46999991</v>
      </c>
      <c r="D29" s="139">
        <v>334602980.77000022</v>
      </c>
    </row>
    <row r="30" spans="1:6" x14ac:dyDescent="0.2">
      <c r="A30" s="130" t="s">
        <v>167</v>
      </c>
      <c r="B30" s="128"/>
      <c r="C30" s="79" t="s">
        <v>65</v>
      </c>
      <c r="D30" s="79" t="s">
        <v>65</v>
      </c>
    </row>
    <row r="31" spans="1:6" ht="16.899999999999999" customHeight="1" x14ac:dyDescent="0.2">
      <c r="A31" s="127" t="s">
        <v>168</v>
      </c>
      <c r="B31" s="128"/>
      <c r="C31" s="139">
        <f>C29</f>
        <v>-511723070.46999991</v>
      </c>
      <c r="D31" s="139">
        <v>334602980.77000022</v>
      </c>
    </row>
    <row r="32" spans="1:6" x14ac:dyDescent="0.2">
      <c r="A32" s="140" t="s">
        <v>169</v>
      </c>
      <c r="B32" s="118">
        <v>23</v>
      </c>
      <c r="C32" s="79">
        <f>'[2] РЛ_ОПиУ'!D49</f>
        <v>-272393.79567926371</v>
      </c>
      <c r="D32" s="79">
        <v>230303.40501170448</v>
      </c>
    </row>
    <row r="33" spans="1:4" x14ac:dyDescent="0.2">
      <c r="A33" s="141"/>
      <c r="B33" s="141"/>
      <c r="C33" s="142"/>
      <c r="D33" s="143"/>
    </row>
    <row r="34" spans="1:4" x14ac:dyDescent="0.2">
      <c r="A34" s="141"/>
      <c r="B34" s="141"/>
      <c r="C34" s="142"/>
      <c r="D34" s="143"/>
    </row>
    <row r="35" spans="1:4" x14ac:dyDescent="0.2">
      <c r="A35" s="5"/>
      <c r="B35" s="5"/>
      <c r="C35" s="116"/>
      <c r="D35" s="5"/>
    </row>
    <row r="36" spans="1:4" x14ac:dyDescent="0.2">
      <c r="A36" s="41" t="s">
        <v>170</v>
      </c>
      <c r="B36" s="41"/>
      <c r="C36" s="42"/>
      <c r="D36" s="116"/>
    </row>
    <row r="37" spans="1:4" x14ac:dyDescent="0.2">
      <c r="A37" s="43" t="s">
        <v>49</v>
      </c>
      <c r="B37" s="43"/>
      <c r="C37" s="44" t="s">
        <v>50</v>
      </c>
      <c r="D37" s="116"/>
    </row>
    <row r="38" spans="1:4" x14ac:dyDescent="0.2">
      <c r="A38" s="41" t="s">
        <v>51</v>
      </c>
      <c r="B38" s="41"/>
      <c r="C38" s="42"/>
      <c r="D38" s="116"/>
    </row>
    <row r="39" spans="1:4" x14ac:dyDescent="0.2">
      <c r="A39" s="45" t="s">
        <v>52</v>
      </c>
      <c r="B39" s="45"/>
      <c r="C39" s="44" t="s">
        <v>50</v>
      </c>
      <c r="D39" s="116"/>
    </row>
    <row r="40" spans="1:4" x14ac:dyDescent="0.2">
      <c r="A40" s="5"/>
      <c r="B40" s="5"/>
      <c r="C40" s="144"/>
      <c r="D40" s="116"/>
    </row>
    <row r="41" spans="1:4" x14ac:dyDescent="0.2">
      <c r="C41" s="50"/>
      <c r="D41" s="51"/>
    </row>
  </sheetData>
  <mergeCells count="6">
    <mergeCell ref="C4:E4"/>
    <mergeCell ref="C6:E6"/>
    <mergeCell ref="C8:E8"/>
    <mergeCell ref="C9:E9"/>
    <mergeCell ref="A12:D12"/>
    <mergeCell ref="A13:D13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D68" sqref="D68"/>
    </sheetView>
  </sheetViews>
  <sheetFormatPr defaultColWidth="9.140625" defaultRowHeight="12" customHeight="1" x14ac:dyDescent="0.2"/>
  <cols>
    <col min="1" max="1" width="6.7109375" style="48" customWidth="1"/>
    <col min="2" max="2" width="65.42578125" style="49" customWidth="1"/>
    <col min="3" max="3" width="17" style="50" customWidth="1"/>
    <col min="4" max="4" width="14.7109375" style="51" customWidth="1"/>
    <col min="5" max="5" width="15.42578125" style="48" customWidth="1"/>
    <col min="6" max="16384" width="9.140625" style="48"/>
  </cols>
  <sheetData>
    <row r="1" spans="2:5" ht="12" customHeight="1" x14ac:dyDescent="0.2">
      <c r="B1" s="5"/>
      <c r="C1" s="47"/>
      <c r="D1" s="47"/>
    </row>
    <row r="2" spans="2:5" ht="12" customHeight="1" x14ac:dyDescent="0.2">
      <c r="C2" s="47"/>
      <c r="D2" s="47"/>
    </row>
    <row r="3" spans="2:5" ht="12" customHeight="1" x14ac:dyDescent="0.2">
      <c r="B3" s="5"/>
    </row>
    <row r="4" spans="2:5" ht="12" customHeight="1" x14ac:dyDescent="0.2">
      <c r="B4" s="52" t="s">
        <v>0</v>
      </c>
      <c r="C4" s="2" t="s">
        <v>1</v>
      </c>
      <c r="D4" s="2"/>
      <c r="E4" s="2"/>
    </row>
    <row r="5" spans="2:5" ht="4.9000000000000004" customHeight="1" x14ac:dyDescent="0.2">
      <c r="B5" s="5"/>
      <c r="C5" s="53"/>
      <c r="D5" s="54"/>
      <c r="E5" s="54"/>
    </row>
    <row r="6" spans="2:5" ht="12" customHeight="1" x14ac:dyDescent="0.2">
      <c r="B6" s="52" t="s">
        <v>2</v>
      </c>
      <c r="C6" s="55" t="s">
        <v>3</v>
      </c>
      <c r="D6" s="55"/>
      <c r="E6" s="55"/>
    </row>
    <row r="7" spans="2:5" ht="16.899999999999999" customHeight="1" x14ac:dyDescent="0.2">
      <c r="B7" s="52" t="s">
        <v>4</v>
      </c>
      <c r="C7" s="55">
        <v>302</v>
      </c>
      <c r="D7" s="55"/>
      <c r="E7" s="55"/>
    </row>
    <row r="8" spans="2:5" ht="6" customHeight="1" x14ac:dyDescent="0.2">
      <c r="B8" s="56" t="s">
        <v>53</v>
      </c>
      <c r="C8" s="57"/>
      <c r="D8" s="58"/>
      <c r="E8" s="58"/>
    </row>
    <row r="9" spans="2:5" ht="37.15" customHeight="1" x14ac:dyDescent="0.2">
      <c r="B9" s="56"/>
      <c r="C9" s="59" t="s">
        <v>54</v>
      </c>
      <c r="D9" s="59"/>
      <c r="E9" s="59"/>
    </row>
    <row r="10" spans="2:5" ht="17.45" customHeight="1" x14ac:dyDescent="0.2">
      <c r="B10" s="60"/>
      <c r="C10" s="61"/>
      <c r="D10" s="61"/>
      <c r="E10" s="61"/>
    </row>
    <row r="11" spans="2:5" ht="18.75" customHeight="1" x14ac:dyDescent="0.2">
      <c r="B11" s="62" t="s">
        <v>55</v>
      </c>
      <c r="C11" s="62"/>
      <c r="D11" s="62"/>
    </row>
    <row r="12" spans="2:5" ht="12" customHeight="1" x14ac:dyDescent="0.2">
      <c r="B12" s="63" t="s">
        <v>56</v>
      </c>
      <c r="C12" s="63"/>
      <c r="D12" s="63"/>
      <c r="E12" s="63"/>
    </row>
    <row r="13" spans="2:5" ht="12" customHeight="1" x14ac:dyDescent="0.2">
      <c r="B13" s="64"/>
      <c r="C13" s="65"/>
      <c r="D13" s="66" t="s">
        <v>57</v>
      </c>
    </row>
    <row r="14" spans="2:5" ht="28.5" customHeight="1" x14ac:dyDescent="0.2">
      <c r="B14" s="67" t="s">
        <v>58</v>
      </c>
      <c r="C14" s="68"/>
      <c r="D14" s="69" t="s">
        <v>59</v>
      </c>
      <c r="E14" s="70" t="s">
        <v>60</v>
      </c>
    </row>
    <row r="15" spans="2:5" ht="12" customHeight="1" x14ac:dyDescent="0.2">
      <c r="B15" s="71" t="s">
        <v>61</v>
      </c>
      <c r="C15" s="71"/>
      <c r="D15" s="71"/>
      <c r="E15" s="71"/>
    </row>
    <row r="16" spans="2:5" ht="12" customHeight="1" x14ac:dyDescent="0.2">
      <c r="B16" s="72" t="s">
        <v>62</v>
      </c>
      <c r="C16" s="73" t="s">
        <v>63</v>
      </c>
      <c r="D16" s="74">
        <f>SUM(D17:D22)-1000</f>
        <v>598259661.10000002</v>
      </c>
      <c r="E16" s="74">
        <f>SUM(E17:E22)</f>
        <v>2326620732.75</v>
      </c>
    </row>
    <row r="17" spans="2:5" ht="12" customHeight="1" x14ac:dyDescent="0.2">
      <c r="B17" s="75" t="s">
        <v>64</v>
      </c>
      <c r="C17" s="76"/>
      <c r="D17" s="77" t="s">
        <v>65</v>
      </c>
      <c r="E17" s="77" t="s">
        <v>65</v>
      </c>
    </row>
    <row r="18" spans="2:5" ht="12" customHeight="1" x14ac:dyDescent="0.2">
      <c r="B18" s="78" t="s">
        <v>66</v>
      </c>
      <c r="C18" s="76" t="s">
        <v>67</v>
      </c>
      <c r="D18" s="77">
        <v>685064</v>
      </c>
      <c r="E18" s="79">
        <v>2211768810.5100002</v>
      </c>
    </row>
    <row r="19" spans="2:5" ht="12" customHeight="1" x14ac:dyDescent="0.2">
      <c r="B19" s="78" t="s">
        <v>68</v>
      </c>
      <c r="C19" s="76" t="s">
        <v>69</v>
      </c>
      <c r="D19" s="77"/>
      <c r="E19" s="79">
        <v>0</v>
      </c>
    </row>
    <row r="20" spans="2:5" ht="12" customHeight="1" x14ac:dyDescent="0.2">
      <c r="B20" s="78" t="s">
        <v>70</v>
      </c>
      <c r="C20" s="76" t="s">
        <v>71</v>
      </c>
      <c r="D20" s="77">
        <v>410090458.10000002</v>
      </c>
      <c r="E20" s="79">
        <v>114851922.23999999</v>
      </c>
    </row>
    <row r="21" spans="2:5" ht="12" customHeight="1" x14ac:dyDescent="0.2">
      <c r="B21" s="78" t="s">
        <v>72</v>
      </c>
      <c r="C21" s="76" t="s">
        <v>73</v>
      </c>
      <c r="D21" s="77"/>
      <c r="E21" s="79">
        <v>0</v>
      </c>
    </row>
    <row r="22" spans="2:5" ht="12" customHeight="1" x14ac:dyDescent="0.2">
      <c r="B22" s="78" t="s">
        <v>74</v>
      </c>
      <c r="C22" s="76" t="s">
        <v>75</v>
      </c>
      <c r="D22" s="77">
        <v>187485139</v>
      </c>
      <c r="E22" s="79">
        <v>0</v>
      </c>
    </row>
    <row r="23" spans="2:5" ht="12" customHeight="1" x14ac:dyDescent="0.2">
      <c r="B23" s="80" t="s">
        <v>76</v>
      </c>
      <c r="C23" s="73" t="s">
        <v>77</v>
      </c>
      <c r="D23" s="74">
        <f>SUM(D24:D31)-1000</f>
        <v>1417274311.6900001</v>
      </c>
      <c r="E23" s="74">
        <f>SUM(E24:E31)</f>
        <v>2016187102.6800001</v>
      </c>
    </row>
    <row r="24" spans="2:5" ht="12" customHeight="1" x14ac:dyDescent="0.2">
      <c r="B24" s="75" t="s">
        <v>64</v>
      </c>
      <c r="C24" s="76"/>
      <c r="D24" s="77" t="s">
        <v>65</v>
      </c>
      <c r="E24" s="77" t="s">
        <v>65</v>
      </c>
    </row>
    <row r="25" spans="2:5" ht="14.45" customHeight="1" x14ac:dyDescent="0.2">
      <c r="B25" s="78" t="s">
        <v>78</v>
      </c>
      <c r="C25" s="76" t="s">
        <v>79</v>
      </c>
      <c r="D25" s="77">
        <v>590722244.61000001</v>
      </c>
      <c r="E25" s="79">
        <v>1181232555.27</v>
      </c>
    </row>
    <row r="26" spans="2:5" ht="16.149999999999999" customHeight="1" x14ac:dyDescent="0.2">
      <c r="B26" s="78" t="s">
        <v>80</v>
      </c>
      <c r="C26" s="76" t="s">
        <v>81</v>
      </c>
      <c r="D26" s="77">
        <v>153172082.38</v>
      </c>
      <c r="E26" s="79">
        <v>153557606.81</v>
      </c>
    </row>
    <row r="27" spans="2:5" ht="13.15" customHeight="1" x14ac:dyDescent="0.2">
      <c r="B27" s="78" t="s">
        <v>82</v>
      </c>
      <c r="C27" s="76" t="s">
        <v>83</v>
      </c>
      <c r="D27" s="77">
        <v>193820492.05000001</v>
      </c>
      <c r="E27" s="79">
        <v>211617930.88</v>
      </c>
    </row>
    <row r="28" spans="2:5" ht="13.15" customHeight="1" x14ac:dyDescent="0.2">
      <c r="B28" s="78" t="s">
        <v>84</v>
      </c>
      <c r="C28" s="76" t="s">
        <v>85</v>
      </c>
      <c r="D28" s="77"/>
      <c r="E28" s="79"/>
    </row>
    <row r="29" spans="2:5" ht="13.15" customHeight="1" x14ac:dyDescent="0.2">
      <c r="B29" s="78" t="s">
        <v>86</v>
      </c>
      <c r="C29" s="76" t="s">
        <v>87</v>
      </c>
      <c r="D29" s="77"/>
      <c r="E29" s="79"/>
    </row>
    <row r="30" spans="2:5" ht="13.15" customHeight="1" x14ac:dyDescent="0.2">
      <c r="B30" s="78" t="s">
        <v>88</v>
      </c>
      <c r="C30" s="76" t="s">
        <v>89</v>
      </c>
      <c r="D30" s="77">
        <v>469764135</v>
      </c>
      <c r="E30" s="79">
        <v>440935660.50999999</v>
      </c>
    </row>
    <row r="31" spans="2:5" ht="15.6" customHeight="1" x14ac:dyDescent="0.2">
      <c r="B31" s="78" t="s">
        <v>90</v>
      </c>
      <c r="C31" s="76" t="s">
        <v>91</v>
      </c>
      <c r="D31" s="77">
        <v>9796357.6500000004</v>
      </c>
      <c r="E31" s="79">
        <v>28843349.210000001</v>
      </c>
    </row>
    <row r="32" spans="2:5" ht="12" customHeight="1" x14ac:dyDescent="0.2">
      <c r="B32" s="81" t="s">
        <v>92</v>
      </c>
      <c r="C32" s="73" t="s">
        <v>93</v>
      </c>
      <c r="D32" s="74">
        <f>D16-D23+1000</f>
        <v>-819013650.59000003</v>
      </c>
      <c r="E32" s="74">
        <f>E16-E23</f>
        <v>310433630.06999993</v>
      </c>
    </row>
    <row r="33" spans="2:5" ht="12" customHeight="1" x14ac:dyDescent="0.2">
      <c r="B33" s="82" t="s">
        <v>94</v>
      </c>
      <c r="C33" s="82"/>
      <c r="D33" s="82"/>
      <c r="E33" s="82"/>
    </row>
    <row r="34" spans="2:5" ht="12" customHeight="1" x14ac:dyDescent="0.2">
      <c r="B34" s="72" t="s">
        <v>62</v>
      </c>
      <c r="C34" s="73" t="s">
        <v>95</v>
      </c>
      <c r="D34" s="74">
        <f>SUM(D35:D42)</f>
        <v>0</v>
      </c>
      <c r="E34" s="83">
        <v>0</v>
      </c>
    </row>
    <row r="35" spans="2:5" ht="12" customHeight="1" x14ac:dyDescent="0.2">
      <c r="B35" s="75" t="s">
        <v>64</v>
      </c>
      <c r="C35" s="76"/>
      <c r="D35" s="77" t="s">
        <v>65</v>
      </c>
      <c r="E35" s="79" t="s">
        <v>65</v>
      </c>
    </row>
    <row r="36" spans="2:5" ht="12" customHeight="1" x14ac:dyDescent="0.2">
      <c r="B36" s="78" t="s">
        <v>96</v>
      </c>
      <c r="C36" s="76" t="s">
        <v>97</v>
      </c>
      <c r="D36" s="77" t="s">
        <v>65</v>
      </c>
      <c r="E36" s="79" t="s">
        <v>65</v>
      </c>
    </row>
    <row r="37" spans="2:5" ht="12" customHeight="1" x14ac:dyDescent="0.2">
      <c r="B37" s="84" t="s">
        <v>98</v>
      </c>
      <c r="C37" s="76" t="s">
        <v>99</v>
      </c>
      <c r="D37" s="77" t="s">
        <v>65</v>
      </c>
      <c r="E37" s="79" t="s">
        <v>65</v>
      </c>
    </row>
    <row r="38" spans="2:5" ht="14.45" customHeight="1" x14ac:dyDescent="0.2">
      <c r="B38" s="84" t="s">
        <v>100</v>
      </c>
      <c r="C38" s="76" t="s">
        <v>101</v>
      </c>
      <c r="D38" s="77" t="s">
        <v>65</v>
      </c>
      <c r="E38" s="79" t="s">
        <v>65</v>
      </c>
    </row>
    <row r="39" spans="2:5" ht="12" customHeight="1" x14ac:dyDescent="0.2">
      <c r="B39" s="78" t="s">
        <v>102</v>
      </c>
      <c r="C39" s="76" t="s">
        <v>103</v>
      </c>
      <c r="D39" s="77"/>
      <c r="E39" s="79"/>
    </row>
    <row r="40" spans="2:5" ht="12" customHeight="1" x14ac:dyDescent="0.2">
      <c r="B40" s="85" t="s">
        <v>104</v>
      </c>
      <c r="C40" s="76" t="s">
        <v>105</v>
      </c>
      <c r="D40" s="77"/>
      <c r="E40" s="79"/>
    </row>
    <row r="41" spans="2:5" ht="12" customHeight="1" x14ac:dyDescent="0.2">
      <c r="B41" s="86" t="s">
        <v>106</v>
      </c>
      <c r="C41" s="87" t="s">
        <v>107</v>
      </c>
      <c r="D41" s="88" t="s">
        <v>65</v>
      </c>
      <c r="E41" s="79" t="s">
        <v>65</v>
      </c>
    </row>
    <row r="42" spans="2:5" ht="12" customHeight="1" x14ac:dyDescent="0.2">
      <c r="B42" s="78" t="s">
        <v>74</v>
      </c>
      <c r="C42" s="76" t="s">
        <v>108</v>
      </c>
      <c r="D42" s="77"/>
      <c r="E42" s="79"/>
    </row>
    <row r="43" spans="2:5" ht="12" customHeight="1" x14ac:dyDescent="0.2">
      <c r="B43" s="72" t="s">
        <v>76</v>
      </c>
      <c r="C43" s="73" t="s">
        <v>109</v>
      </c>
      <c r="D43" s="74">
        <f>SUM(D44:D51)</f>
        <v>1067415</v>
      </c>
      <c r="E43" s="74">
        <f>SUM(E44:E51)</f>
        <v>318329188.88</v>
      </c>
    </row>
    <row r="44" spans="2:5" ht="12" customHeight="1" x14ac:dyDescent="0.2">
      <c r="B44" s="89" t="s">
        <v>64</v>
      </c>
      <c r="C44" s="76"/>
      <c r="D44" s="77"/>
      <c r="E44" s="77"/>
    </row>
    <row r="45" spans="2:5" ht="12" customHeight="1" x14ac:dyDescent="0.2">
      <c r="B45" s="84" t="s">
        <v>110</v>
      </c>
      <c r="C45" s="76" t="s">
        <v>111</v>
      </c>
      <c r="D45" s="77">
        <v>1067415</v>
      </c>
      <c r="E45" s="79">
        <v>301629650.65999997</v>
      </c>
    </row>
    <row r="46" spans="2:5" ht="12" customHeight="1" x14ac:dyDescent="0.2">
      <c r="B46" s="78" t="s">
        <v>112</v>
      </c>
      <c r="C46" s="76" t="s">
        <v>113</v>
      </c>
      <c r="D46" s="77"/>
      <c r="E46" s="79"/>
    </row>
    <row r="47" spans="2:5" ht="12" customHeight="1" x14ac:dyDescent="0.2">
      <c r="B47" s="78" t="s">
        <v>114</v>
      </c>
      <c r="C47" s="76" t="s">
        <v>115</v>
      </c>
      <c r="D47" s="77"/>
      <c r="E47" s="79">
        <v>16699538.219999999</v>
      </c>
    </row>
    <row r="48" spans="2:5" ht="12" customHeight="1" x14ac:dyDescent="0.2">
      <c r="B48" s="78" t="s">
        <v>116</v>
      </c>
      <c r="C48" s="76" t="s">
        <v>117</v>
      </c>
      <c r="D48" s="77"/>
      <c r="E48" s="79"/>
    </row>
    <row r="49" spans="2:5" ht="12" customHeight="1" x14ac:dyDescent="0.2">
      <c r="B49" s="78" t="s">
        <v>118</v>
      </c>
      <c r="C49" s="76" t="s">
        <v>119</v>
      </c>
      <c r="D49" s="77"/>
      <c r="E49" s="79"/>
    </row>
    <row r="50" spans="2:5" ht="12" customHeight="1" x14ac:dyDescent="0.2">
      <c r="B50" s="90" t="s">
        <v>120</v>
      </c>
      <c r="C50" s="87" t="s">
        <v>121</v>
      </c>
      <c r="D50" s="88"/>
      <c r="E50" s="79"/>
    </row>
    <row r="51" spans="2:5" ht="12" customHeight="1" x14ac:dyDescent="0.2">
      <c r="B51" s="84" t="s">
        <v>90</v>
      </c>
      <c r="C51" s="76" t="s">
        <v>122</v>
      </c>
      <c r="D51" s="77"/>
      <c r="E51" s="79"/>
    </row>
    <row r="52" spans="2:5" ht="12" customHeight="1" x14ac:dyDescent="0.2">
      <c r="B52" s="91" t="s">
        <v>123</v>
      </c>
      <c r="C52" s="73" t="s">
        <v>124</v>
      </c>
      <c r="D52" s="74">
        <f>D34-D43</f>
        <v>-1067415</v>
      </c>
      <c r="E52" s="74">
        <f>E34-E43</f>
        <v>-318329188.88</v>
      </c>
    </row>
    <row r="53" spans="2:5" ht="12" customHeight="1" x14ac:dyDescent="0.2">
      <c r="B53" s="82" t="s">
        <v>125</v>
      </c>
      <c r="C53" s="82"/>
      <c r="D53" s="82"/>
      <c r="E53" s="82"/>
    </row>
    <row r="54" spans="2:5" ht="12" customHeight="1" x14ac:dyDescent="0.2">
      <c r="B54" s="92" t="s">
        <v>62</v>
      </c>
      <c r="C54" s="73" t="s">
        <v>126</v>
      </c>
      <c r="D54" s="74">
        <f>SUM(D55:D59)</f>
        <v>3118955415</v>
      </c>
      <c r="E54" s="74">
        <f>SUM(E55:E59)</f>
        <v>0</v>
      </c>
    </row>
    <row r="55" spans="2:5" ht="12" customHeight="1" x14ac:dyDescent="0.2">
      <c r="B55" s="89" t="s">
        <v>64</v>
      </c>
      <c r="C55" s="76"/>
      <c r="D55" s="77"/>
      <c r="E55" s="79"/>
    </row>
    <row r="56" spans="2:5" ht="12" customHeight="1" x14ac:dyDescent="0.2">
      <c r="B56" s="84" t="s">
        <v>127</v>
      </c>
      <c r="C56" s="76" t="s">
        <v>128</v>
      </c>
      <c r="D56" s="77">
        <v>2218955415</v>
      </c>
      <c r="E56" s="79">
        <v>0</v>
      </c>
    </row>
    <row r="57" spans="2:5" ht="12" customHeight="1" x14ac:dyDescent="0.2">
      <c r="B57" s="84" t="s">
        <v>129</v>
      </c>
      <c r="C57" s="76" t="s">
        <v>130</v>
      </c>
      <c r="D57" s="77">
        <v>900000000</v>
      </c>
      <c r="E57" s="79">
        <v>0</v>
      </c>
    </row>
    <row r="58" spans="2:5" ht="12" customHeight="1" x14ac:dyDescent="0.2">
      <c r="B58" s="84" t="s">
        <v>131</v>
      </c>
      <c r="C58" s="76" t="s">
        <v>132</v>
      </c>
      <c r="D58" s="77"/>
      <c r="E58" s="79"/>
    </row>
    <row r="59" spans="2:5" ht="12" customHeight="1" x14ac:dyDescent="0.2">
      <c r="B59" s="84" t="s">
        <v>74</v>
      </c>
      <c r="C59" s="76" t="s">
        <v>133</v>
      </c>
      <c r="D59" s="77"/>
      <c r="E59" s="79"/>
    </row>
    <row r="60" spans="2:5" ht="12" customHeight="1" x14ac:dyDescent="0.2">
      <c r="B60" s="92" t="s">
        <v>76</v>
      </c>
      <c r="C60" s="73" t="s">
        <v>134</v>
      </c>
      <c r="D60" s="74">
        <f>SUM(D62:D65)</f>
        <v>2219350000</v>
      </c>
      <c r="E60" s="74">
        <f>SUM(E62:E65)</f>
        <v>95626.240000000005</v>
      </c>
    </row>
    <row r="61" spans="2:5" ht="12" customHeight="1" x14ac:dyDescent="0.2">
      <c r="B61" s="89" t="s">
        <v>64</v>
      </c>
      <c r="C61" s="76"/>
      <c r="D61" s="77" t="s">
        <v>65</v>
      </c>
      <c r="E61" s="79"/>
    </row>
    <row r="62" spans="2:5" ht="12" customHeight="1" x14ac:dyDescent="0.2">
      <c r="B62" s="78" t="s">
        <v>135</v>
      </c>
      <c r="C62" s="76" t="s">
        <v>136</v>
      </c>
      <c r="D62" s="77">
        <v>2219350000</v>
      </c>
      <c r="E62" s="79">
        <v>0</v>
      </c>
    </row>
    <row r="63" spans="2:5" ht="12" customHeight="1" x14ac:dyDescent="0.2">
      <c r="B63" s="78" t="s">
        <v>137</v>
      </c>
      <c r="C63" s="76" t="s">
        <v>138</v>
      </c>
      <c r="D63" s="77"/>
      <c r="E63" s="79"/>
    </row>
    <row r="64" spans="2:5" ht="12" customHeight="1" x14ac:dyDescent="0.2">
      <c r="B64" s="84" t="s">
        <v>139</v>
      </c>
      <c r="C64" s="76" t="s">
        <v>140</v>
      </c>
      <c r="D64" s="77"/>
      <c r="E64" s="79"/>
    </row>
    <row r="65" spans="2:6" ht="12" customHeight="1" x14ac:dyDescent="0.25">
      <c r="B65" s="78" t="s">
        <v>141</v>
      </c>
      <c r="C65" s="76" t="s">
        <v>142</v>
      </c>
      <c r="D65" s="77"/>
      <c r="E65" s="93">
        <v>95626.240000000005</v>
      </c>
    </row>
    <row r="66" spans="2:6" ht="12" customHeight="1" x14ac:dyDescent="0.2">
      <c r="B66" s="81" t="s">
        <v>143</v>
      </c>
      <c r="C66" s="73" t="s">
        <v>144</v>
      </c>
      <c r="D66" s="74">
        <f>D54-D60</f>
        <v>899605415</v>
      </c>
      <c r="E66" s="74">
        <f>E54-E60</f>
        <v>-95626.240000000005</v>
      </c>
      <c r="F66" s="94"/>
    </row>
    <row r="67" spans="2:6" ht="12" customHeight="1" x14ac:dyDescent="0.2">
      <c r="B67" s="81" t="s">
        <v>145</v>
      </c>
      <c r="C67" s="73" t="s">
        <v>146</v>
      </c>
      <c r="D67" s="74">
        <f>D32+D52+D66-500</f>
        <v>79523849.409999967</v>
      </c>
      <c r="E67" s="74">
        <f>E32+E52+E66</f>
        <v>-7991185.0500000622</v>
      </c>
    </row>
    <row r="68" spans="2:6" ht="12" customHeight="1" x14ac:dyDescent="0.2">
      <c r="B68" s="95" t="s">
        <v>147</v>
      </c>
      <c r="C68" s="73"/>
      <c r="D68" s="74">
        <v>381166.63000002503</v>
      </c>
      <c r="E68" s="77">
        <v>6485412.3600000646</v>
      </c>
    </row>
    <row r="69" spans="2:6" ht="12" customHeight="1" x14ac:dyDescent="0.2">
      <c r="B69" s="96" t="s">
        <v>148</v>
      </c>
      <c r="C69" s="76" t="s">
        <v>149</v>
      </c>
      <c r="D69" s="77">
        <v>11175095.93</v>
      </c>
      <c r="E69" s="79">
        <v>82188841.86999999</v>
      </c>
    </row>
    <row r="70" spans="2:6" ht="12" customHeight="1" x14ac:dyDescent="0.2">
      <c r="B70" s="96" t="s">
        <v>150</v>
      </c>
      <c r="C70" s="76" t="s">
        <v>151</v>
      </c>
      <c r="D70" s="77">
        <v>91079611.969999999</v>
      </c>
      <c r="E70" s="79">
        <v>80684069.179999992</v>
      </c>
    </row>
    <row r="73" spans="2:6" ht="12" customHeight="1" x14ac:dyDescent="0.25">
      <c r="B73" s="97" t="s">
        <v>48</v>
      </c>
      <c r="C73" s="98"/>
      <c r="D73" s="99"/>
    </row>
    <row r="74" spans="2:6" ht="12" customHeight="1" x14ac:dyDescent="0.25">
      <c r="B74" s="100" t="s">
        <v>49</v>
      </c>
      <c r="C74" s="98"/>
      <c r="D74" s="101" t="s">
        <v>50</v>
      </c>
    </row>
    <row r="75" spans="2:6" ht="12" customHeight="1" x14ac:dyDescent="0.25">
      <c r="B75" s="97" t="s">
        <v>51</v>
      </c>
      <c r="C75" s="98"/>
      <c r="D75" s="99"/>
    </row>
    <row r="76" spans="2:6" ht="12" customHeight="1" x14ac:dyDescent="0.25">
      <c r="B76" s="102" t="s">
        <v>52</v>
      </c>
      <c r="C76" s="98"/>
      <c r="D76" s="101" t="s">
        <v>50</v>
      </c>
    </row>
  </sheetData>
  <mergeCells count="11">
    <mergeCell ref="B11:D11"/>
    <mergeCell ref="B12:E12"/>
    <mergeCell ref="B15:E15"/>
    <mergeCell ref="B33:E33"/>
    <mergeCell ref="B53:E53"/>
    <mergeCell ref="C1:D2"/>
    <mergeCell ref="C4:E4"/>
    <mergeCell ref="C6:E6"/>
    <mergeCell ref="C7:E7"/>
    <mergeCell ref="B8:B9"/>
    <mergeCell ref="C9:E9"/>
  </mergeCells>
  <pageMargins left="0.70866141732283472" right="0.31496062992125984" top="0.35433070866141736" bottom="0.35433070866141736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Q23" sqref="Q23"/>
    </sheetView>
  </sheetViews>
  <sheetFormatPr defaultColWidth="9.140625" defaultRowHeight="14.25" x14ac:dyDescent="0.2"/>
  <cols>
    <col min="1" max="12" width="2.5703125" style="49" customWidth="1"/>
    <col min="13" max="13" width="5.5703125" style="49" customWidth="1"/>
    <col min="14" max="14" width="2.5703125" style="49" hidden="1" customWidth="1"/>
    <col min="15" max="15" width="11.28515625" style="51" customWidth="1"/>
    <col min="16" max="16" width="13.7109375" style="51" customWidth="1"/>
    <col min="17" max="17" width="25.5703125" style="51" customWidth="1"/>
    <col min="18" max="18" width="13.42578125" style="51" customWidth="1"/>
    <col min="19" max="19" width="10.7109375" style="51" customWidth="1"/>
    <col min="20" max="20" width="13.28515625" style="146" bestFit="1" customWidth="1"/>
    <col min="21" max="16384" width="9.140625" style="48"/>
  </cols>
  <sheetData>
    <row r="1" spans="1:19" ht="9.75" customHeight="1" x14ac:dyDescent="0.2">
      <c r="A1" s="104"/>
      <c r="B1" s="104"/>
      <c r="C1" s="104"/>
      <c r="D1" s="104"/>
      <c r="E1" s="104"/>
      <c r="F1" s="104"/>
      <c r="G1" s="104"/>
      <c r="H1" s="145" t="s">
        <v>1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19" x14ac:dyDescent="0.2">
      <c r="A2" s="52" t="s">
        <v>0</v>
      </c>
      <c r="B2" s="104"/>
      <c r="C2" s="104"/>
      <c r="D2" s="104"/>
      <c r="E2" s="104"/>
      <c r="F2" s="104"/>
      <c r="G2" s="10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5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16"/>
      <c r="P3" s="116"/>
      <c r="Q3" s="116"/>
      <c r="R3" s="147"/>
      <c r="S3" s="147"/>
    </row>
    <row r="4" spans="1:19" ht="13.5" customHeight="1" x14ac:dyDescent="0.2">
      <c r="A4" s="52" t="s">
        <v>2</v>
      </c>
      <c r="B4" s="104"/>
      <c r="C4" s="104"/>
      <c r="D4" s="104"/>
      <c r="E4" s="104"/>
      <c r="F4" s="104"/>
      <c r="G4" s="104"/>
      <c r="H4" s="148" t="s">
        <v>3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1:19" ht="7.9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49"/>
      <c r="P5" s="149"/>
      <c r="Q5" s="149"/>
      <c r="R5" s="150"/>
      <c r="S5" s="150"/>
    </row>
    <row r="6" spans="1:19" x14ac:dyDescent="0.2">
      <c r="A6" s="52" t="s">
        <v>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51"/>
      <c r="O6" s="6">
        <v>302</v>
      </c>
      <c r="P6" s="6"/>
      <c r="Q6" s="6"/>
      <c r="R6" s="6"/>
      <c r="S6" s="152"/>
    </row>
    <row r="7" spans="1:19" s="146" customFormat="1" ht="10.15" customHeight="1" x14ac:dyDescent="0.2">
      <c r="A7" s="56" t="s">
        <v>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53"/>
      <c r="P7" s="153"/>
      <c r="Q7" s="153"/>
      <c r="R7" s="153"/>
      <c r="S7" s="153"/>
    </row>
    <row r="8" spans="1:19" s="146" customFormat="1" ht="32.450000000000003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9" t="s">
        <v>6</v>
      </c>
      <c r="P8" s="59"/>
      <c r="Q8" s="59"/>
      <c r="R8" s="59"/>
      <c r="S8" s="154"/>
    </row>
    <row r="9" spans="1:19" s="146" customFormat="1" ht="13.9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155" t="s">
        <v>7</v>
      </c>
      <c r="P9" s="155"/>
      <c r="Q9" s="155"/>
      <c r="R9" s="155"/>
      <c r="S9" s="113"/>
    </row>
    <row r="10" spans="1:19" s="146" customForma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1"/>
      <c r="P10" s="11"/>
      <c r="Q10" s="11"/>
      <c r="R10" s="11"/>
      <c r="S10" s="113"/>
    </row>
    <row r="11" spans="1:19" s="146" customFormat="1" ht="15.75" x14ac:dyDescent="0.2">
      <c r="A11" s="114" t="s">
        <v>171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47"/>
    </row>
    <row r="12" spans="1:19" s="146" customFormat="1" x14ac:dyDescent="0.2">
      <c r="A12" s="115" t="s">
        <v>56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47"/>
    </row>
    <row r="13" spans="1:19" s="146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16"/>
      <c r="P13" s="116"/>
      <c r="Q13" s="116"/>
      <c r="R13" s="147"/>
      <c r="S13" s="51" t="s">
        <v>57</v>
      </c>
    </row>
    <row r="14" spans="1:19" s="146" customFormat="1" ht="18.75" customHeight="1" x14ac:dyDescent="0.2">
      <c r="A14" s="156" t="s">
        <v>172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7" t="s">
        <v>31</v>
      </c>
      <c r="P14" s="157" t="s">
        <v>173</v>
      </c>
      <c r="Q14" s="158" t="s">
        <v>174</v>
      </c>
      <c r="R14" s="157" t="s">
        <v>175</v>
      </c>
      <c r="S14" s="158" t="s">
        <v>176</v>
      </c>
    </row>
    <row r="15" spans="1:19" s="146" customFormat="1" ht="25.9" customHeight="1" x14ac:dyDescent="0.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7"/>
      <c r="P15" s="157"/>
      <c r="Q15" s="159"/>
      <c r="R15" s="157"/>
      <c r="S15" s="160"/>
    </row>
    <row r="16" spans="1:19" s="146" customFormat="1" ht="12" customHeight="1" x14ac:dyDescent="0.2">
      <c r="A16" s="161" t="s">
        <v>177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2">
        <f>'[2]ОФП (2)'!D34*1000</f>
        <v>1602879000</v>
      </c>
      <c r="P16" s="162">
        <f>'[2]ОФП (2)'!D35*1000</f>
        <v>12626597000</v>
      </c>
      <c r="Q16" s="162">
        <f>'[2]ОФП (2)'!D36*1000</f>
        <v>5083000</v>
      </c>
      <c r="R16" s="162">
        <f>'[2]ОФП (2)'!D37*1000</f>
        <v>-6850886000</v>
      </c>
      <c r="S16" s="162">
        <f>SUM(O16:R16)</f>
        <v>7383673000</v>
      </c>
    </row>
    <row r="17" spans="1:20" s="146" customFormat="1" ht="12" customHeight="1" x14ac:dyDescent="0.2">
      <c r="A17" s="163" t="s">
        <v>166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79"/>
      <c r="P17" s="79"/>
      <c r="Q17" s="79"/>
      <c r="R17" s="79">
        <f>'[2] РЛ_ОПиУ'!D46</f>
        <v>-511723070.46999991</v>
      </c>
      <c r="S17" s="79">
        <f>R17</f>
        <v>-511723070.46999991</v>
      </c>
    </row>
    <row r="18" spans="1:20" s="146" customFormat="1" ht="12" customHeight="1" x14ac:dyDescent="0.2">
      <c r="A18" s="164" t="s">
        <v>178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6"/>
      <c r="O18" s="79"/>
      <c r="P18" s="79"/>
      <c r="Q18" s="79"/>
      <c r="R18" s="79"/>
      <c r="S18" s="79">
        <f>Q18</f>
        <v>0</v>
      </c>
    </row>
    <row r="19" spans="1:20" s="146" customFormat="1" ht="12" customHeight="1" x14ac:dyDescent="0.2">
      <c r="A19" s="163" t="s">
        <v>179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79">
        <f>[2]ДДС_310323!C112</f>
        <v>275736000</v>
      </c>
      <c r="P19" s="79">
        <f>[2]ДДС_310323!C113</f>
        <v>1943219415</v>
      </c>
      <c r="Q19" s="79"/>
      <c r="R19" s="79"/>
      <c r="S19" s="79">
        <f>O19+P19</f>
        <v>2218955415</v>
      </c>
      <c r="T19" s="167"/>
    </row>
    <row r="20" spans="1:20" s="146" customFormat="1" ht="12" customHeight="1" x14ac:dyDescent="0.2">
      <c r="A20" s="161" t="s">
        <v>180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2">
        <f>O16+O19</f>
        <v>1878615000</v>
      </c>
      <c r="P20" s="162">
        <f>P16+P19+P18</f>
        <v>14569816415</v>
      </c>
      <c r="Q20" s="162">
        <f>Q16+Q19+Q18</f>
        <v>5083000</v>
      </c>
      <c r="R20" s="162">
        <f>R16+R17</f>
        <v>-7362609070.4700003</v>
      </c>
      <c r="S20" s="162">
        <f>SUM(O20:R20)</f>
        <v>9090905344.5299988</v>
      </c>
    </row>
    <row r="21" spans="1:20" ht="12" customHeight="1" x14ac:dyDescent="0.2">
      <c r="A21" s="161" t="s">
        <v>181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8">
        <v>1452879000</v>
      </c>
      <c r="P21" s="162">
        <v>11605589000</v>
      </c>
      <c r="Q21" s="177"/>
      <c r="R21" s="162">
        <v>-8494302000</v>
      </c>
      <c r="S21" s="162">
        <v>4564166000</v>
      </c>
    </row>
    <row r="22" spans="1:20" s="5" customFormat="1" ht="12" customHeight="1" x14ac:dyDescent="0.2">
      <c r="A22" s="163" t="s">
        <v>189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2"/>
      <c r="P22" s="162"/>
      <c r="Q22" s="178"/>
      <c r="R22" s="79">
        <v>334602980.77000022</v>
      </c>
      <c r="S22" s="79">
        <v>334602980.77000022</v>
      </c>
      <c r="T22" s="146"/>
    </row>
    <row r="23" spans="1:20" s="5" customFormat="1" ht="13.15" customHeight="1" x14ac:dyDescent="0.2">
      <c r="A23" s="163" t="s">
        <v>179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79"/>
      <c r="P23" s="79"/>
      <c r="Q23" s="79"/>
      <c r="R23" s="79"/>
      <c r="S23" s="79"/>
      <c r="T23" s="146"/>
    </row>
    <row r="24" spans="1:20" ht="12" customHeight="1" x14ac:dyDescent="0.2">
      <c r="A24" s="161" t="s">
        <v>182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9">
        <v>1452879000</v>
      </c>
      <c r="P24" s="169">
        <v>11605589000</v>
      </c>
      <c r="Q24" s="162"/>
      <c r="R24" s="162">
        <v>-8159699019.2299995</v>
      </c>
      <c r="S24" s="169">
        <v>4898768980.7700005</v>
      </c>
    </row>
    <row r="25" spans="1:20" s="5" customFormat="1" ht="12" customHeight="1" x14ac:dyDescent="0.2">
      <c r="O25" s="116"/>
      <c r="P25" s="116"/>
      <c r="Q25" s="116"/>
      <c r="R25" s="147"/>
      <c r="S25" s="147"/>
      <c r="T25" s="146"/>
    </row>
    <row r="26" spans="1:20" s="5" customFormat="1" ht="18" customHeight="1" x14ac:dyDescent="0.2">
      <c r="O26" s="116"/>
      <c r="P26" s="116"/>
      <c r="Q26" s="116"/>
      <c r="R26" s="147"/>
      <c r="S26" s="147"/>
      <c r="T26" s="146"/>
    </row>
    <row r="27" spans="1:20" s="5" customFormat="1" ht="18" customHeight="1" x14ac:dyDescent="0.2">
      <c r="O27" s="116"/>
      <c r="P27" s="116"/>
      <c r="Q27" s="116"/>
      <c r="R27" s="147"/>
      <c r="S27" s="147"/>
      <c r="T27" s="146"/>
    </row>
    <row r="28" spans="1:20" s="5" customFormat="1" ht="12.75" customHeight="1" x14ac:dyDescent="0.2">
      <c r="A28" s="170" t="s">
        <v>183</v>
      </c>
      <c r="H28" s="171" t="s">
        <v>184</v>
      </c>
      <c r="I28" s="171"/>
      <c r="J28" s="171"/>
      <c r="K28" s="171"/>
      <c r="L28" s="171"/>
      <c r="M28" s="171"/>
      <c r="N28" s="171"/>
      <c r="O28" s="171"/>
      <c r="P28" s="171"/>
      <c r="Q28" s="172"/>
      <c r="R28" s="173"/>
      <c r="S28" s="147"/>
      <c r="T28" s="146"/>
    </row>
    <row r="29" spans="1:20" s="5" customFormat="1" ht="10.5" customHeight="1" x14ac:dyDescent="0.2">
      <c r="H29" s="174" t="s">
        <v>185</v>
      </c>
      <c r="I29" s="174"/>
      <c r="J29" s="174"/>
      <c r="K29" s="174"/>
      <c r="L29" s="174"/>
      <c r="M29" s="174"/>
      <c r="N29" s="174"/>
      <c r="O29" s="174"/>
      <c r="P29" s="174"/>
      <c r="Q29" s="175"/>
      <c r="R29" s="176" t="s">
        <v>50</v>
      </c>
      <c r="S29" s="147"/>
      <c r="T29" s="146"/>
    </row>
    <row r="30" spans="1:20" s="5" customFormat="1" ht="10.5" customHeight="1" x14ac:dyDescent="0.2"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47"/>
      <c r="S30" s="147"/>
      <c r="T30" s="146"/>
    </row>
    <row r="31" spans="1:20" s="5" customFormat="1" ht="12.75" customHeight="1" x14ac:dyDescent="0.2">
      <c r="A31" s="170" t="s">
        <v>186</v>
      </c>
      <c r="H31" s="171" t="s">
        <v>187</v>
      </c>
      <c r="I31" s="171"/>
      <c r="J31" s="171"/>
      <c r="K31" s="171"/>
      <c r="L31" s="171"/>
      <c r="M31" s="171"/>
      <c r="N31" s="171"/>
      <c r="O31" s="171"/>
      <c r="P31" s="171"/>
      <c r="Q31" s="172"/>
      <c r="R31" s="173"/>
      <c r="S31" s="147"/>
      <c r="T31" s="146"/>
    </row>
    <row r="32" spans="1:20" s="5" customFormat="1" ht="9.75" customHeight="1" x14ac:dyDescent="0.2">
      <c r="H32" s="174" t="s">
        <v>185</v>
      </c>
      <c r="I32" s="174"/>
      <c r="J32" s="174"/>
      <c r="K32" s="174"/>
      <c r="L32" s="174"/>
      <c r="M32" s="174"/>
      <c r="N32" s="174"/>
      <c r="O32" s="174"/>
      <c r="P32" s="174"/>
      <c r="Q32" s="175"/>
      <c r="R32" s="176" t="s">
        <v>50</v>
      </c>
      <c r="S32" s="147"/>
      <c r="T32" s="146"/>
    </row>
  </sheetData>
  <mergeCells count="27">
    <mergeCell ref="H31:P31"/>
    <mergeCell ref="H32:P32"/>
    <mergeCell ref="A21:N21"/>
    <mergeCell ref="A22:N22"/>
    <mergeCell ref="A23:N23"/>
    <mergeCell ref="A24:N24"/>
    <mergeCell ref="H28:P28"/>
    <mergeCell ref="H29:P29"/>
    <mergeCell ref="S14:S15"/>
    <mergeCell ref="A16:N16"/>
    <mergeCell ref="A17:N17"/>
    <mergeCell ref="A18:N18"/>
    <mergeCell ref="A19:N19"/>
    <mergeCell ref="A20:N20"/>
    <mergeCell ref="A11:R11"/>
    <mergeCell ref="A12:R12"/>
    <mergeCell ref="A14:N15"/>
    <mergeCell ref="O14:O15"/>
    <mergeCell ref="P14:P15"/>
    <mergeCell ref="Q14:Q15"/>
    <mergeCell ref="R14:R15"/>
    <mergeCell ref="H1:S2"/>
    <mergeCell ref="H4:S4"/>
    <mergeCell ref="O6:R6"/>
    <mergeCell ref="A7:N8"/>
    <mergeCell ref="O8:R8"/>
    <mergeCell ref="O9:R9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(2)</vt:lpstr>
      <vt:lpstr>ОПиУ</vt:lpstr>
      <vt:lpstr>ДДС</vt:lpstr>
      <vt:lpstr>Капитал 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2023-05-15T06:26:50Z</cp:lastPrinted>
  <dcterms:created xsi:type="dcterms:W3CDTF">2023-05-15T05:08:24Z</dcterms:created>
  <dcterms:modified xsi:type="dcterms:W3CDTF">2023-05-15T06:58:45Z</dcterms:modified>
</cp:coreProperties>
</file>