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Баст\Отчеты\Финансовые\2023\ФО за 2023 год финал\"/>
    </mc:Choice>
  </mc:AlternateContent>
  <bookViews>
    <workbookView xWindow="0" yWindow="0" windowWidth="7470" windowHeight="1470" tabRatio="841"/>
  </bookViews>
  <sheets>
    <sheet name="ОФП " sheetId="1" r:id="rId1"/>
    <sheet name="ОПиУ" sheetId="2" r:id="rId2"/>
    <sheet name="ДДС" sheetId="3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[4]ДДС_310320!$V$139:$W$220</definedName>
    <definedName name="восьмая" localSheetId="3">[4]ДДС_310320!$V$139:$W$220</definedName>
    <definedName name="восьмая" localSheetId="1">[4]ДДС_310320!$V$139:$W$220</definedName>
    <definedName name="восьмая" localSheetId="0">[3]ДДС_310320!#REF!</definedName>
    <definedName name="восьмая">[3]ДДС_310320!#REF!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[3]ДДС_310320!$C$93:$D$128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[3]сч.3310!$B$8:$H$346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[3]сч.3310!$B$354:$H$635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[3]сч.3310_080920!$B$10:$H$346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[3]сч.3310_080920!$B$356:$H$635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[3]ДДС_310820!$B$136:$D$160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[3]ДДС_310820!$C$137:$D$160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_xlnm.Print_Area" localSheetId="2">ДДС!$A$1:$D$71</definedName>
    <definedName name="_xlnm.Print_Area" localSheetId="3">'Капитал  '!$A$1:$S$28</definedName>
    <definedName name="_xlnm.Print_Area" localSheetId="1">ОПиУ!$A$1:$D$33</definedName>
    <definedName name="_xlnm.Print_Area" localSheetId="0">'ОФП '!$A$1:$D$55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1">#REF!</definedName>
    <definedName name="прочее2" localSheetId="2">#REF!</definedName>
    <definedName name="прочее2">#REF!</definedName>
    <definedName name="прочее3" localSheetId="2">#REF!</definedName>
    <definedName name="прочее3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'[4]кредиторка торг'!$A$10:$G$272</definedName>
    <definedName name="пятая" localSheetId="3">'[4]кредиторка торг'!$A$10:$G$272</definedName>
    <definedName name="пятая" localSheetId="1">'[4]кредиторка торг'!$A$10:$G$272</definedName>
    <definedName name="пятая">'[12]кредиторка торг'!$A$10:$G$272</definedName>
    <definedName name="седьмая" localSheetId="2">[4]ДДС_310320!$V$80:$W$129</definedName>
    <definedName name="седьмая" localSheetId="3">[4]ДДС_310320!$V$80:$W$129</definedName>
    <definedName name="седьмая" localSheetId="1">[4]ДДС_310320!$V$80:$W$129</definedName>
    <definedName name="седьмая" localSheetId="0">[3]ДДС_310320!#REF!</definedName>
    <definedName name="седьмая">[3]ДДС_310320!#REF!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синяя4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'[4]кредиторка торг'!$A$282:$G$506</definedName>
    <definedName name="четвертая" localSheetId="3">'[4]кредиторка торг'!$A$282:$G$506</definedName>
    <definedName name="четвертая" localSheetId="1">'[4]кредиторка торг'!$A$282:$G$506</definedName>
    <definedName name="четвертая">'[12]кредиторка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D26" i="2"/>
  <c r="D48" i="1"/>
  <c r="S12" i="4" l="1"/>
  <c r="S13" i="4"/>
  <c r="S14" i="4"/>
  <c r="O15" i="4"/>
  <c r="P15" i="4"/>
  <c r="Q15" i="4"/>
  <c r="P10" i="4"/>
  <c r="R10" i="4"/>
  <c r="O10" i="4"/>
  <c r="S18" i="4"/>
  <c r="S19" i="4"/>
  <c r="S17" i="4"/>
  <c r="D15" i="2"/>
  <c r="E66" i="3"/>
  <c r="D11" i="3"/>
  <c r="D18" i="3"/>
  <c r="C55" i="3"/>
  <c r="C25" i="3"/>
  <c r="C16" i="3" l="1"/>
  <c r="C11" i="3" s="1"/>
  <c r="C24" i="1" l="1"/>
  <c r="C16" i="1"/>
  <c r="C25" i="1" l="1"/>
  <c r="C48" i="1" s="1"/>
  <c r="C18" i="3" l="1"/>
  <c r="D29" i="3"/>
  <c r="D12" i="2"/>
  <c r="D17" i="2" s="1"/>
  <c r="D21" i="2" l="1"/>
  <c r="D23" i="2" s="1"/>
  <c r="D25" i="2" s="1"/>
  <c r="P20" i="4" l="1"/>
  <c r="O20" i="4"/>
  <c r="D55" i="3"/>
  <c r="D49" i="3"/>
  <c r="C49" i="3"/>
  <c r="D38" i="3"/>
  <c r="D47" i="3" s="1"/>
  <c r="C38" i="3"/>
  <c r="C29" i="3"/>
  <c r="C27" i="3"/>
  <c r="C12" i="2"/>
  <c r="C17" i="2" s="1"/>
  <c r="D45" i="1"/>
  <c r="C45" i="1"/>
  <c r="D38" i="1"/>
  <c r="C38" i="1"/>
  <c r="D33" i="1"/>
  <c r="T20" i="4" s="1"/>
  <c r="C33" i="1"/>
  <c r="D24" i="1"/>
  <c r="D16" i="1"/>
  <c r="C47" i="3" l="1"/>
  <c r="C61" i="3"/>
  <c r="D61" i="3"/>
  <c r="D46" i="1"/>
  <c r="D47" i="1" s="1"/>
  <c r="C46" i="1"/>
  <c r="D27" i="3"/>
  <c r="D25" i="1"/>
  <c r="D49" i="1" l="1"/>
  <c r="C47" i="1"/>
  <c r="C49" i="1" s="1"/>
  <c r="D62" i="3"/>
  <c r="D65" i="3" s="1"/>
  <c r="C62" i="3"/>
  <c r="C21" i="2"/>
  <c r="C23" i="2" s="1"/>
  <c r="C25" i="2" s="1"/>
  <c r="R11" i="4" s="1"/>
  <c r="S11" i="4" l="1"/>
  <c r="S15" i="4" s="1"/>
  <c r="R15" i="4"/>
  <c r="C65" i="3"/>
  <c r="E65" i="3" s="1"/>
  <c r="R20" i="4" l="1"/>
  <c r="Q20" i="4"/>
  <c r="Q10" i="4" s="1"/>
  <c r="S16" i="4"/>
  <c r="S20" i="4" s="1"/>
  <c r="S10" i="4" l="1"/>
  <c r="T15" i="4" s="1"/>
</calcChain>
</file>

<file path=xl/comments1.xml><?xml version="1.0" encoding="utf-8"?>
<comments xmlns="http://schemas.openxmlformats.org/spreadsheetml/2006/main">
  <authors>
    <author>User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вознаграждение по ликвидфонду 258 
28185 облигации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РЕПО
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ликвидфонд
</t>
        </r>
      </text>
    </comment>
  </commentList>
</comments>
</file>

<file path=xl/sharedStrings.xml><?xml version="1.0" encoding="utf-8"?>
<sst xmlns="http://schemas.openxmlformats.org/spreadsheetml/2006/main" count="197" uniqueCount="139">
  <si>
    <t>Наименование</t>
  </si>
  <si>
    <t>Акционерное общество "БАСТ"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</si>
  <si>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</si>
  <si>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 xml:space="preserve">Прим. </t>
  </si>
  <si>
    <t>На конец 
отчетного периода</t>
  </si>
  <si>
    <t>На начало 
отчетного периода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</si>
  <si>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</si>
  <si>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</si>
  <si>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</si>
  <si>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</si>
  <si>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</si>
  <si>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</si>
  <si>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</si>
  <si>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</si>
  <si>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</si>
  <si>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</si>
  <si>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</si>
  <si>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</si>
  <si>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</si>
  <si>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</si>
  <si>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</si>
  <si>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</si>
  <si>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</si>
  <si>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</si>
  <si>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Уставной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</si>
  <si>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</si>
  <si>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</si>
  <si>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</si>
  <si>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</si>
  <si>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</si>
  <si>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</si>
  <si>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</si>
  <si>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</si>
  <si>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</si>
  <si>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</si>
  <si>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</si>
  <si>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</si>
  <si>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</si>
  <si>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</si>
  <si>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</si>
  <si>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</si>
  <si>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</si>
  <si>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</si>
  <si>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                                                                        (фамилия, имя, отчество)</t>
  </si>
  <si>
    <t>ОТЧЕТ О ПРИБЫЛИ ИЛИ УБЫТКЕ И ПРОЧЕМ СОВОКУПНОМ ДОХОДЕ</t>
  </si>
  <si>
    <t>тыс. тенге</t>
  </si>
  <si>
    <t>Показатели</t>
  </si>
  <si>
    <t>За отчетный период</t>
  </si>
  <si>
    <t>За предыдущий период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</si>
  <si>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</si>
  <si>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</si>
  <si>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</si>
  <si>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</si>
  <si>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</si>
  <si>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</si>
  <si>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</si>
  <si>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</si>
  <si>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</si>
  <si>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</si>
  <si>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Доход/Убыток от курсовой разницы</t>
  </si>
  <si>
    <t xml:space="preserve">Прибыль/Убыток до налогообложения  </t>
  </si>
  <si>
    <t>Расходы по корпоративному подоходному налогу</t>
  </si>
  <si>
    <t>-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</si>
  <si>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</si>
  <si>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</si>
  <si>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</si>
  <si>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</si>
  <si>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Президент                                                     Рясков С.Е.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</si>
  <si>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</si>
  <si>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</si>
  <si>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</si>
  <si>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</si>
  <si>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</si>
  <si>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</si>
  <si>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</si>
  <si>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</si>
  <si>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</si>
  <si>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</si>
  <si>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</si>
  <si>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</si>
  <si>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</si>
  <si>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</si>
  <si>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</si>
  <si>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</si>
  <si>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</si>
  <si>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</si>
  <si>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</si>
  <si>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</si>
  <si>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</si>
  <si>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</si>
  <si>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</si>
  <si>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</si>
  <si>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</si>
  <si>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</si>
  <si>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</si>
  <si>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</si>
  <si>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</si>
  <si>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</si>
  <si>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</si>
  <si>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</si>
  <si>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</si>
  <si>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</si>
  <si>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</si>
  <si>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</si>
  <si>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</si>
  <si>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вознаграждения по финансируемой аренде</t>
  </si>
  <si>
    <t>прочие (выплата купона)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</si>
  <si>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</si>
  <si>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</si>
  <si>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</si>
  <si>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</si>
  <si>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</si>
  <si>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</si>
  <si>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</si>
  <si>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</si>
  <si>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</si>
  <si>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</si>
  <si>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</si>
  <si>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 xml:space="preserve">На 1 января отчетного года </t>
  </si>
  <si>
    <t>Резерв на переоценку фин.активов</t>
  </si>
  <si>
    <t>Эмиссия акций</t>
  </si>
  <si>
    <t xml:space="preserve">На 1 января предыдущего года  </t>
  </si>
  <si>
    <t>Убыток за период</t>
  </si>
  <si>
    <t>Руководитель</t>
  </si>
  <si>
    <t>Рясков С. Е.</t>
  </si>
  <si>
    <t>(фамилия, имя, отчество)</t>
  </si>
  <si>
    <t>Главный бухгалтер</t>
  </si>
  <si>
    <t>по состоянию на 31 декабря 2023 года</t>
  </si>
  <si>
    <t>Главный бухгалтер                                      Халилова Г.Б.</t>
  </si>
  <si>
    <t>за 2023 год</t>
  </si>
  <si>
    <t>Главный бухгалтер                                       Халилова Г.Б.</t>
  </si>
  <si>
    <t>на 31 декабря 2023</t>
  </si>
  <si>
    <t xml:space="preserve">На 31 декабря отчетного года </t>
  </si>
  <si>
    <t>Халилова Г.Б.</t>
  </si>
  <si>
    <t>Прочие долгосрочные обязательства</t>
  </si>
  <si>
    <t>Прочие</t>
  </si>
  <si>
    <t>вознаграждения</t>
  </si>
  <si>
    <t>Сальдо на 31 декабря предыдущего года</t>
  </si>
  <si>
    <t>в тысячах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</si>
</sst>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#,##0_);_(\(#,##0\)\ ;_(&quot;- &quot;_);_(@_)"/>
    <numFmt numFmtId="166" formatCode="#,##0,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FF"/>
      <name val="Arial"/>
      <family val="2"/>
      <charset val="204"/>
    </font>
    <font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2" fillId="0" borderId="0"/>
    <xf numFmtId="0" fontId="1" fillId="0" borderId="0"/>
  </cellStyleXfs>
  <cellXfs count="164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5" fillId="0" borderId="0" xfId="1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9" fillId="0" borderId="0" xfId="1" applyFont="1" applyAlignment="1">
      <alignment vertical="center" wrapText="1"/>
    </xf>
    <xf numFmtId="0" fontId="10" fillId="0" borderId="0" xfId="1" applyFont="1" applyBorder="1" applyAlignment="1">
      <alignment horizontal="left"/>
    </xf>
    <xf numFmtId="0" fontId="11" fillId="0" borderId="3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9" fillId="0" borderId="0" xfId="1" applyFont="1" applyAlignment="1">
      <alignment wrapText="1"/>
    </xf>
    <xf numFmtId="165" fontId="5" fillId="0" borderId="0" xfId="1" applyNumberFormat="1" applyFont="1"/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3" applyNumberFormat="1" applyFont="1" applyBorder="1" applyAlignment="1">
      <alignment vertical="top" wrapText="1"/>
    </xf>
    <xf numFmtId="0" fontId="5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9" fillId="0" borderId="0" xfId="1" applyFont="1"/>
    <xf numFmtId="0" fontId="2" fillId="0" borderId="0" xfId="0" applyNumberFormat="1" applyFont="1" applyBorder="1" applyAlignment="1">
      <alignment horizontal="left" vertical="center"/>
    </xf>
    <xf numFmtId="0" fontId="5" fillId="0" borderId="0" xfId="1" applyFont="1" applyBorder="1"/>
    <xf numFmtId="3" fontId="13" fillId="0" borderId="0" xfId="0" applyNumberFormat="1" applyFont="1" applyFill="1" applyBorder="1"/>
    <xf numFmtId="0" fontId="9" fillId="0" borderId="0" xfId="1" applyFont="1" applyBorder="1"/>
    <xf numFmtId="0" fontId="11" fillId="0" borderId="0" xfId="0" applyNumberFormat="1" applyFont="1" applyBorder="1" applyAlignment="1">
      <alignment horizontal="left" vertical="center"/>
    </xf>
    <xf numFmtId="0" fontId="14" fillId="0" borderId="0" xfId="1" applyFont="1"/>
    <xf numFmtId="0" fontId="11" fillId="2" borderId="1" xfId="0" applyNumberFormat="1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166" fontId="15" fillId="2" borderId="0" xfId="0" applyNumberFormat="1" applyFont="1" applyFill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16" fillId="2" borderId="0" xfId="0" applyNumberFormat="1" applyFont="1" applyFill="1" applyAlignment="1">
      <alignment horizontal="center" vertical="center" wrapText="1"/>
    </xf>
    <xf numFmtId="0" fontId="6" fillId="2" borderId="0" xfId="0" applyFont="1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17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0" xfId="0" applyNumberFormat="1" applyFont="1" applyFill="1" applyAlignment="1">
      <alignment horizontal="left"/>
    </xf>
    <xf numFmtId="0" fontId="0" fillId="0" borderId="0" xfId="0" applyAlignment="1"/>
    <xf numFmtId="0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 vertical="center"/>
    </xf>
    <xf numFmtId="0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center" vertical="center"/>
    </xf>
    <xf numFmtId="9" fontId="6" fillId="2" borderId="0" xfId="0" applyNumberFormat="1" applyFont="1" applyFill="1"/>
    <xf numFmtId="0" fontId="2" fillId="2" borderId="8" xfId="0" applyNumberFormat="1" applyFont="1" applyFill="1" applyBorder="1" applyAlignment="1">
      <alignment horizontal="left" vertical="top"/>
    </xf>
    <xf numFmtId="0" fontId="11" fillId="2" borderId="8" xfId="0" applyNumberFormat="1" applyFont="1" applyFill="1" applyBorder="1" applyAlignment="1">
      <alignment horizontal="center" vertical="top"/>
    </xf>
    <xf numFmtId="0" fontId="11" fillId="2" borderId="8" xfId="0" applyNumberFormat="1" applyFont="1" applyFill="1" applyBorder="1" applyAlignment="1">
      <alignment horizontal="left" vertical="center"/>
    </xf>
    <xf numFmtId="0" fontId="11" fillId="2" borderId="8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Alignment="1">
      <alignment horizontal="left"/>
    </xf>
    <xf numFmtId="0" fontId="2" fillId="2" borderId="8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left" vertical="center"/>
    </xf>
    <xf numFmtId="166" fontId="11" fillId="2" borderId="0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6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left" vertical="top" wrapText="1"/>
    </xf>
    <xf numFmtId="0" fontId="6" fillId="2" borderId="0" xfId="4" applyFont="1" applyFill="1" applyAlignment="1">
      <alignment horizontal="left"/>
    </xf>
    <xf numFmtId="3" fontId="2" fillId="2" borderId="0" xfId="4" applyNumberFormat="1" applyFont="1" applyFill="1" applyAlignment="1">
      <alignment horizontal="right" vertical="center"/>
    </xf>
    <xf numFmtId="0" fontId="11" fillId="2" borderId="4" xfId="4" applyNumberFormat="1" applyFont="1" applyFill="1" applyBorder="1" applyAlignment="1">
      <alignment horizontal="center" vertical="center"/>
    </xf>
    <xf numFmtId="166" fontId="11" fillId="2" borderId="4" xfId="4" applyNumberFormat="1" applyFont="1" applyFill="1" applyBorder="1" applyAlignment="1">
      <alignment horizontal="center" vertical="center" wrapText="1"/>
    </xf>
    <xf numFmtId="3" fontId="11" fillId="2" borderId="3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>
      <alignment horizontal="left" vertical="center"/>
    </xf>
    <xf numFmtId="0" fontId="2" fillId="0" borderId="8" xfId="4" applyNumberFormat="1" applyFont="1" applyFill="1" applyBorder="1" applyAlignment="1">
      <alignment horizontal="left" vertical="top"/>
    </xf>
    <xf numFmtId="0" fontId="2" fillId="0" borderId="8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/>
    </xf>
    <xf numFmtId="0" fontId="11" fillId="0" borderId="8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 wrapText="1" indent="5"/>
    </xf>
    <xf numFmtId="0" fontId="2" fillId="0" borderId="8" xfId="4" applyNumberFormat="1" applyFont="1" applyFill="1" applyBorder="1" applyAlignment="1">
      <alignment horizontal="left" vertical="top" wrapText="1" indent="5"/>
    </xf>
    <xf numFmtId="0" fontId="2" fillId="0" borderId="3" xfId="4" applyNumberFormat="1" applyFont="1" applyFill="1" applyBorder="1" applyAlignment="1">
      <alignment horizontal="left" vertical="top"/>
    </xf>
    <xf numFmtId="0" fontId="2" fillId="0" borderId="3" xfId="4" applyNumberFormat="1" applyFont="1" applyFill="1" applyBorder="1" applyAlignment="1">
      <alignment horizontal="left" vertical="top" wrapText="1" indent="5"/>
    </xf>
    <xf numFmtId="0" fontId="11" fillId="0" borderId="3" xfId="4" applyNumberFormat="1" applyFont="1" applyFill="1" applyBorder="1" applyAlignment="1">
      <alignment horizontal="left" vertical="center" wrapText="1"/>
    </xf>
    <xf numFmtId="0" fontId="11" fillId="0" borderId="3" xfId="4" applyNumberFormat="1" applyFont="1" applyFill="1" applyBorder="1" applyAlignment="1">
      <alignment horizontal="left" vertical="center"/>
    </xf>
    <xf numFmtId="166" fontId="11" fillId="0" borderId="11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wrapText="1"/>
    </xf>
    <xf numFmtId="0" fontId="11" fillId="2" borderId="1" xfId="4" applyNumberFormat="1" applyFont="1" applyFill="1" applyBorder="1" applyAlignment="1">
      <alignment horizontal="left" vertical="center"/>
    </xf>
    <xf numFmtId="166" fontId="2" fillId="2" borderId="1" xfId="4" applyNumberFormat="1" applyFont="1" applyFill="1" applyBorder="1" applyAlignment="1">
      <alignment horizontal="center" vertical="center"/>
    </xf>
    <xf numFmtId="0" fontId="15" fillId="2" borderId="0" xfId="4" applyNumberFormat="1" applyFont="1" applyFill="1" applyAlignment="1">
      <alignment horizontal="left" vertical="center"/>
    </xf>
    <xf numFmtId="166" fontId="15" fillId="2" borderId="0" xfId="4" applyNumberFormat="1" applyFont="1" applyFill="1" applyAlignment="1">
      <alignment horizontal="center" vertical="center"/>
    </xf>
    <xf numFmtId="0" fontId="15" fillId="0" borderId="0" xfId="4" applyNumberFormat="1" applyFont="1" applyAlignment="1">
      <alignment horizontal="left" vertical="center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center" vertical="center"/>
    </xf>
    <xf numFmtId="3" fontId="20" fillId="2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165" fontId="9" fillId="0" borderId="0" xfId="1" applyNumberFormat="1" applyFont="1"/>
    <xf numFmtId="4" fontId="6" fillId="2" borderId="0" xfId="0" applyNumberFormat="1" applyFont="1" applyFill="1"/>
    <xf numFmtId="0" fontId="22" fillId="2" borderId="0" xfId="0" applyFont="1" applyFill="1" applyAlignment="1">
      <alignment horizontal="left"/>
    </xf>
    <xf numFmtId="0" fontId="2" fillId="0" borderId="0" xfId="1" applyFont="1"/>
    <xf numFmtId="165" fontId="2" fillId="0" borderId="0" xfId="1" applyNumberFormat="1" applyFont="1"/>
    <xf numFmtId="165" fontId="2" fillId="0" borderId="0" xfId="1" applyNumberFormat="1" applyFont="1" applyFill="1"/>
    <xf numFmtId="165" fontId="11" fillId="0" borderId="5" xfId="1" applyNumberFormat="1" applyFont="1" applyFill="1" applyBorder="1"/>
    <xf numFmtId="165" fontId="11" fillId="0" borderId="6" xfId="1" applyNumberFormat="1" applyFont="1" applyFill="1" applyBorder="1"/>
    <xf numFmtId="165" fontId="11" fillId="0" borderId="0" xfId="1" applyNumberFormat="1" applyFont="1" applyFill="1" applyBorder="1"/>
    <xf numFmtId="165" fontId="11" fillId="0" borderId="6" xfId="1" applyNumberFormat="1" applyFont="1" applyBorder="1"/>
    <xf numFmtId="0" fontId="22" fillId="0" borderId="0" xfId="0" applyFont="1" applyAlignment="1"/>
    <xf numFmtId="0" fontId="22" fillId="0" borderId="0" xfId="0" applyFont="1" applyAlignment="1">
      <alignment horizontal="left" vertical="top" wrapText="1"/>
    </xf>
    <xf numFmtId="0" fontId="11" fillId="0" borderId="0" xfId="1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11" fillId="0" borderId="0" xfId="1" applyNumberFormat="1" applyFont="1"/>
    <xf numFmtId="3" fontId="2" fillId="0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2" fillId="0" borderId="3" xfId="0" quotePrefix="1" applyNumberFormat="1" applyFont="1" applyFill="1" applyBorder="1" applyAlignment="1">
      <alignment horizontal="right" vertical="center"/>
    </xf>
    <xf numFmtId="3" fontId="11" fillId="2" borderId="9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/>
    <xf numFmtId="3" fontId="11" fillId="2" borderId="8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11" fillId="0" borderId="3" xfId="4" applyNumberFormat="1" applyFont="1" applyFill="1" applyBorder="1" applyAlignment="1">
      <alignment horizontal="right" vertical="center"/>
    </xf>
    <xf numFmtId="3" fontId="2" fillId="0" borderId="3" xfId="4" applyNumberFormat="1" applyFont="1" applyFill="1" applyBorder="1" applyAlignment="1">
      <alignment horizontal="right" vertical="center"/>
    </xf>
    <xf numFmtId="3" fontId="2" fillId="0" borderId="3" xfId="4" applyNumberFormat="1" applyFont="1" applyFill="1" applyBorder="1" applyAlignment="1">
      <alignment horizontal="right" vertical="top" wrapText="1"/>
    </xf>
    <xf numFmtId="3" fontId="1" fillId="2" borderId="3" xfId="4" applyNumberFormat="1" applyFill="1" applyBorder="1"/>
    <xf numFmtId="3" fontId="21" fillId="2" borderId="3" xfId="0" applyNumberFormat="1" applyFont="1" applyFill="1" applyBorder="1" applyAlignment="1">
      <alignment horizontal="right" vertical="center"/>
    </xf>
    <xf numFmtId="3" fontId="6" fillId="2" borderId="0" xfId="0" applyNumberFormat="1" applyFont="1" applyFill="1"/>
    <xf numFmtId="0" fontId="2" fillId="2" borderId="13" xfId="0" applyNumberFormat="1" applyFont="1" applyFill="1" applyBorder="1" applyAlignment="1">
      <alignment horizontal="left" vertical="center" wrapText="1"/>
    </xf>
    <xf numFmtId="3" fontId="2" fillId="2" borderId="13" xfId="0" applyNumberFormat="1" applyFont="1" applyFill="1" applyBorder="1" applyAlignment="1">
      <alignment horizontal="right" vertical="center"/>
    </xf>
    <xf numFmtId="3" fontId="11" fillId="0" borderId="8" xfId="0" applyNumberFormat="1" applyFont="1" applyFill="1" applyBorder="1" applyAlignment="1">
      <alignment horizontal="right" vertical="center" wrapText="1"/>
    </xf>
    <xf numFmtId="0" fontId="25" fillId="0" borderId="0" xfId="0" applyFont="1" applyAlignment="1"/>
    <xf numFmtId="3" fontId="22" fillId="2" borderId="0" xfId="0" applyNumberFormat="1" applyFont="1" applyFill="1" applyAlignment="1">
      <alignment horizontal="center" vertical="center"/>
    </xf>
    <xf numFmtId="3" fontId="22" fillId="2" borderId="0" xfId="0" applyNumberFormat="1" applyFont="1" applyFill="1" applyAlignment="1">
      <alignment horizontal="left"/>
    </xf>
    <xf numFmtId="166" fontId="22" fillId="2" borderId="0" xfId="0" applyNumberFormat="1" applyFont="1" applyFill="1" applyAlignment="1">
      <alignment horizontal="left"/>
    </xf>
    <xf numFmtId="0" fontId="3" fillId="2" borderId="1" xfId="0" applyNumberFormat="1" applyFont="1" applyFill="1" applyBorder="1" applyAlignment="1">
      <alignment horizontal="center" wrapText="1"/>
    </xf>
    <xf numFmtId="0" fontId="11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9" fillId="2" borderId="0" xfId="0" applyNumberFormat="1" applyFont="1" applyFill="1" applyAlignment="1">
      <alignment horizontal="center" vertical="center"/>
    </xf>
    <xf numFmtId="0" fontId="11" fillId="0" borderId="3" xfId="4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9" fillId="2" borderId="0" xfId="4" applyNumberFormat="1" applyFont="1" applyFill="1" applyAlignment="1">
      <alignment horizontal="center" vertical="center"/>
    </xf>
    <xf numFmtId="0" fontId="11" fillId="2" borderId="0" xfId="4" applyNumberFormat="1" applyFont="1" applyFill="1" applyAlignment="1">
      <alignment horizontal="center" vertical="center"/>
    </xf>
    <xf numFmtId="0" fontId="11" fillId="2" borderId="3" xfId="4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8" fillId="2" borderId="3" xfId="0" applyNumberFormat="1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center" vertical="center" wrapText="1"/>
    </xf>
    <xf numFmtId="3" fontId="18" fillId="2" borderId="10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8" fillId="2" borderId="8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3" xfId="1"/>
    <cellStyle name="Обычный 3 2" xfId="4"/>
    <cellStyle name="Обычный_ОСВ" xfId="3"/>
    <cellStyle name="Финансовый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E56"/>
  <sheetViews>
    <sheetView tabSelected="1" topLeftCell="A10" zoomScaleNormal="100" workbookViewId="0">
      <selection activeCell="H29" sqref="H29"/>
    </sheetView>
  </sheetViews>
  <sheetFormatPr defaultColWidth="9.140625" defaultRowHeight="15" customHeight="1" x14ac:dyDescent="0.2"/>
  <cols>
    <col min="1" max="1" width="50.140625" style="11" customWidth="1"/>
    <col min="2" max="2" width="9.5703125" style="11" customWidth="1"/>
    <col min="3" max="3" width="19.140625" style="105" customWidth="1"/>
    <col min="4" max="4" width="17.28515625" style="114" customWidth="1"/>
    <col min="5" max="5" width="11.140625" style="2" customWidth="1"/>
    <col min="6" max="16384" width="9.140625" style="2"/>
  </cols>
  <sheetData>
    <row r="2" spans="1:4" ht="15" customHeight="1" x14ac:dyDescent="0.2">
      <c r="A2" s="1" t="s">
        <v>0</v>
      </c>
      <c r="B2" s="1"/>
      <c r="C2" s="141" t="s">
        <v>1</v>
      </c>
      <c r="D2" s="141"/>
    </row>
    <row r="3" spans="1:4" ht="15" customHeight="1" x14ac:dyDescent="0.2">
      <c r="A3" s="3"/>
      <c r="B3" s="3"/>
      <c r="C3" s="104"/>
      <c r="D3" s="104"/>
    </row>
    <row r="4" spans="1:4" ht="15" customHeight="1" x14ac:dyDescent="0.2">
      <c r="A4" s="6" t="s">
        <v>2</v>
      </c>
      <c r="B4" s="6"/>
    </row>
    <row r="5" spans="1:4" ht="15" customHeight="1" x14ac:dyDescent="0.2">
      <c r="A5" s="6" t="s">
        <v>127</v>
      </c>
      <c r="B5" s="6"/>
    </row>
    <row r="6" spans="1:4" ht="25.5" customHeight="1" x14ac:dyDescent="0.2">
      <c r="A6" s="7" t="s">
        <v>138</v>
      </c>
      <c r="B6" s="8" t="s">
        <v>3</v>
      </c>
      <c r="C6" s="9" t="s">
        <v>4</v>
      </c>
      <c r="D6" s="10" t="s">
        <v>5</v>
      </c>
    </row>
    <row r="7" spans="1:4" ht="15" customHeight="1" x14ac:dyDescent="0.2">
      <c r="D7" s="105"/>
    </row>
    <row r="8" spans="1:4" ht="15" customHeight="1" x14ac:dyDescent="0.2">
      <c r="A8" s="12" t="s">
        <v>6</v>
      </c>
      <c r="C8" s="106"/>
      <c r="D8" s="106"/>
    </row>
    <row r="9" spans="1:4" ht="15" customHeight="1" x14ac:dyDescent="0.2">
      <c r="A9" s="12" t="s">
        <v>7</v>
      </c>
      <c r="C9" s="107"/>
      <c r="D9" s="106"/>
    </row>
    <row r="10" spans="1:4" ht="15" customHeight="1" x14ac:dyDescent="0.2">
      <c r="A10" s="11" t="s">
        <v>8</v>
      </c>
      <c r="B10" s="14">
        <v>10</v>
      </c>
      <c r="C10" s="101">
        <v>6417272</v>
      </c>
      <c r="D10" s="106">
        <v>5796976</v>
      </c>
    </row>
    <row r="11" spans="1:4" ht="15" customHeight="1" x14ac:dyDescent="0.2">
      <c r="A11" s="11" t="s">
        <v>9</v>
      </c>
      <c r="B11" s="14">
        <v>9</v>
      </c>
      <c r="C11" s="101">
        <v>5677699</v>
      </c>
      <c r="D11" s="106">
        <v>6354388</v>
      </c>
    </row>
    <row r="12" spans="1:4" ht="15" customHeight="1" x14ac:dyDescent="0.2">
      <c r="A12" s="11" t="s">
        <v>10</v>
      </c>
      <c r="B12" s="14">
        <v>11</v>
      </c>
      <c r="C12" s="101">
        <v>192681</v>
      </c>
      <c r="D12" s="106">
        <v>201209</v>
      </c>
    </row>
    <row r="13" spans="1:4" ht="15" customHeight="1" x14ac:dyDescent="0.2">
      <c r="A13" s="15" t="s">
        <v>11</v>
      </c>
      <c r="B13" s="14"/>
      <c r="C13" s="101">
        <v>142027</v>
      </c>
      <c r="D13" s="106">
        <v>32928</v>
      </c>
    </row>
    <row r="14" spans="1:4" ht="15" customHeight="1" x14ac:dyDescent="0.2">
      <c r="A14" s="16" t="s">
        <v>12</v>
      </c>
      <c r="B14" s="14"/>
      <c r="C14" s="101">
        <v>112125</v>
      </c>
      <c r="D14" s="115">
        <v>328863</v>
      </c>
    </row>
    <row r="15" spans="1:4" ht="15" customHeight="1" x14ac:dyDescent="0.2">
      <c r="A15" s="16" t="s">
        <v>13</v>
      </c>
      <c r="B15" s="14"/>
      <c r="C15" s="101">
        <v>15189</v>
      </c>
      <c r="D15" s="116">
        <v>6069</v>
      </c>
    </row>
    <row r="16" spans="1:4" s="18" customFormat="1" ht="15" customHeight="1" x14ac:dyDescent="0.2">
      <c r="A16" s="17"/>
      <c r="B16" s="14"/>
      <c r="C16" s="108">
        <f>SUM(C8:C15)</f>
        <v>12556993</v>
      </c>
      <c r="D16" s="108">
        <f>SUM(D8:D15)</f>
        <v>12720433</v>
      </c>
    </row>
    <row r="17" spans="1:5" ht="15" customHeight="1" x14ac:dyDescent="0.2">
      <c r="A17" s="17" t="s">
        <v>14</v>
      </c>
      <c r="B17" s="14"/>
      <c r="C17" s="107"/>
      <c r="D17" s="106"/>
    </row>
    <row r="18" spans="1:5" ht="15" customHeight="1" x14ac:dyDescent="0.2">
      <c r="A18" s="16" t="s">
        <v>15</v>
      </c>
      <c r="B18" s="14">
        <v>5</v>
      </c>
      <c r="C18" s="101">
        <v>1255908</v>
      </c>
      <c r="D18" s="106">
        <v>1126067</v>
      </c>
      <c r="E18" s="13"/>
    </row>
    <row r="19" spans="1:5" ht="15" customHeight="1" x14ac:dyDescent="0.2">
      <c r="A19" s="16" t="s">
        <v>16</v>
      </c>
      <c r="B19" s="14">
        <v>6</v>
      </c>
      <c r="C19" s="101">
        <v>556593</v>
      </c>
      <c r="D19" s="106">
        <v>474433</v>
      </c>
      <c r="E19" s="13"/>
    </row>
    <row r="20" spans="1:5" ht="15" customHeight="1" x14ac:dyDescent="0.2">
      <c r="A20" s="19" t="s">
        <v>17</v>
      </c>
      <c r="B20" s="14">
        <v>8</v>
      </c>
      <c r="C20" s="101">
        <v>212647</v>
      </c>
      <c r="D20" s="106">
        <v>255541</v>
      </c>
    </row>
    <row r="21" spans="1:5" ht="15" customHeight="1" x14ac:dyDescent="0.2">
      <c r="A21" s="16" t="s">
        <v>18</v>
      </c>
      <c r="B21" s="14">
        <v>7</v>
      </c>
      <c r="C21" s="101">
        <v>11512</v>
      </c>
      <c r="D21" s="106">
        <v>145261</v>
      </c>
    </row>
    <row r="22" spans="1:5" ht="15" customHeight="1" x14ac:dyDescent="0.2">
      <c r="A22" s="16" t="s">
        <v>19</v>
      </c>
      <c r="B22" s="14">
        <v>4</v>
      </c>
      <c r="C22" s="101">
        <v>103557</v>
      </c>
      <c r="D22" s="115">
        <v>11175</v>
      </c>
    </row>
    <row r="23" spans="1:5" ht="15" customHeight="1" x14ac:dyDescent="0.2">
      <c r="A23" s="16" t="s">
        <v>20</v>
      </c>
      <c r="B23" s="14"/>
      <c r="C23" s="101">
        <v>1813</v>
      </c>
      <c r="D23" s="116">
        <v>1806</v>
      </c>
    </row>
    <row r="24" spans="1:5" ht="15" customHeight="1" x14ac:dyDescent="0.2">
      <c r="A24" s="16"/>
      <c r="B24" s="14"/>
      <c r="C24" s="108">
        <f>SUM(C18:C23)</f>
        <v>2142030</v>
      </c>
      <c r="D24" s="108">
        <f>SUM(D18:D23)</f>
        <v>2014283</v>
      </c>
    </row>
    <row r="25" spans="1:5" s="18" customFormat="1" ht="15" customHeight="1" thickBot="1" x14ac:dyDescent="0.25">
      <c r="A25" s="17" t="s">
        <v>21</v>
      </c>
      <c r="B25" s="14"/>
      <c r="C25" s="109">
        <f>C16+C24</f>
        <v>14699023</v>
      </c>
      <c r="D25" s="109">
        <f>D16+D24</f>
        <v>14734716</v>
      </c>
      <c r="E25" s="102"/>
    </row>
    <row r="26" spans="1:5" ht="15" customHeight="1" thickTop="1" x14ac:dyDescent="0.2">
      <c r="A26" s="16"/>
      <c r="B26" s="14"/>
      <c r="C26" s="107"/>
      <c r="D26" s="106"/>
    </row>
    <row r="27" spans="1:5" ht="15" customHeight="1" x14ac:dyDescent="0.2">
      <c r="A27" s="17" t="s">
        <v>22</v>
      </c>
      <c r="B27" s="14"/>
      <c r="C27" s="107"/>
      <c r="D27" s="106"/>
    </row>
    <row r="28" spans="1:5" ht="15" customHeight="1" x14ac:dyDescent="0.2">
      <c r="A28" s="17" t="s">
        <v>23</v>
      </c>
      <c r="B28" s="14"/>
      <c r="C28" s="107"/>
      <c r="D28" s="106"/>
    </row>
    <row r="29" spans="1:5" ht="15" customHeight="1" x14ac:dyDescent="0.2">
      <c r="A29" s="16" t="s">
        <v>24</v>
      </c>
      <c r="B29" s="14">
        <v>16</v>
      </c>
      <c r="C29" s="107">
        <v>16395199</v>
      </c>
      <c r="D29" s="106">
        <v>14176243</v>
      </c>
    </row>
    <row r="30" spans="1:5" ht="15" customHeight="1" x14ac:dyDescent="0.2">
      <c r="A30" s="16" t="s">
        <v>25</v>
      </c>
      <c r="B30" s="14">
        <v>16</v>
      </c>
      <c r="C30" s="107">
        <v>2080547</v>
      </c>
      <c r="D30" s="106">
        <v>2080547</v>
      </c>
      <c r="E30" s="13"/>
    </row>
    <row r="31" spans="1:5" ht="15" customHeight="1" x14ac:dyDescent="0.2">
      <c r="A31" s="15" t="s">
        <v>26</v>
      </c>
      <c r="B31" s="14"/>
      <c r="C31" s="107">
        <v>-36957</v>
      </c>
      <c r="D31" s="106">
        <v>5083</v>
      </c>
    </row>
    <row r="32" spans="1:5" ht="15" customHeight="1" x14ac:dyDescent="0.2">
      <c r="A32" s="20" t="s">
        <v>27</v>
      </c>
      <c r="B32" s="14">
        <v>17</v>
      </c>
      <c r="C32" s="107">
        <v>-12866471</v>
      </c>
      <c r="D32" s="116">
        <v>-9052884</v>
      </c>
      <c r="E32" s="13"/>
    </row>
    <row r="33" spans="1:5" ht="15" customHeight="1" x14ac:dyDescent="0.2">
      <c r="A33" s="16"/>
      <c r="B33" s="14"/>
      <c r="C33" s="108">
        <f>SUM(C26:C32)</f>
        <v>5572318</v>
      </c>
      <c r="D33" s="108">
        <f>SUM(D26:D32)</f>
        <v>7208989</v>
      </c>
    </row>
    <row r="34" spans="1:5" ht="15" customHeight="1" x14ac:dyDescent="0.2">
      <c r="A34" s="17" t="s">
        <v>28</v>
      </c>
      <c r="B34" s="14"/>
      <c r="C34" s="107"/>
      <c r="D34" s="106"/>
    </row>
    <row r="35" spans="1:5" ht="15" customHeight="1" x14ac:dyDescent="0.2">
      <c r="A35" s="21" t="s">
        <v>134</v>
      </c>
      <c r="B35" s="14"/>
      <c r="C35" s="107">
        <v>576</v>
      </c>
      <c r="D35" s="106"/>
    </row>
    <row r="36" spans="1:5" ht="15" customHeight="1" x14ac:dyDescent="0.2">
      <c r="A36" s="21" t="s">
        <v>29</v>
      </c>
      <c r="B36" s="14">
        <v>14</v>
      </c>
      <c r="C36" s="107">
        <v>190330</v>
      </c>
      <c r="D36" s="106">
        <v>190799</v>
      </c>
    </row>
    <row r="37" spans="1:5" ht="15" customHeight="1" x14ac:dyDescent="0.2">
      <c r="A37" s="21" t="s">
        <v>30</v>
      </c>
      <c r="B37" s="14"/>
      <c r="C37" s="107">
        <v>109688</v>
      </c>
      <c r="D37" s="116">
        <v>27502</v>
      </c>
      <c r="E37" s="13"/>
    </row>
    <row r="38" spans="1:5" ht="15" customHeight="1" x14ac:dyDescent="0.2">
      <c r="A38" s="16"/>
      <c r="B38" s="14"/>
      <c r="C38" s="108">
        <f>SUM(C35:C37)</f>
        <v>300594</v>
      </c>
      <c r="D38" s="108">
        <f>SUM(D35:D37)</f>
        <v>218301</v>
      </c>
    </row>
    <row r="39" spans="1:5" ht="15" customHeight="1" x14ac:dyDescent="0.2">
      <c r="A39" s="17" t="s">
        <v>31</v>
      </c>
      <c r="B39" s="16"/>
      <c r="C39" s="107"/>
      <c r="D39" s="106"/>
    </row>
    <row r="40" spans="1:5" ht="15" customHeight="1" x14ac:dyDescent="0.2">
      <c r="A40" s="16" t="s">
        <v>32</v>
      </c>
      <c r="B40" s="14">
        <v>11</v>
      </c>
      <c r="C40" s="107">
        <v>5284368</v>
      </c>
      <c r="D40" s="106">
        <v>4941666</v>
      </c>
      <c r="E40" s="13"/>
    </row>
    <row r="41" spans="1:5" ht="15" customHeight="1" x14ac:dyDescent="0.2">
      <c r="A41" s="16" t="s">
        <v>33</v>
      </c>
      <c r="B41" s="14">
        <v>14</v>
      </c>
      <c r="C41" s="107"/>
      <c r="D41" s="106">
        <v>25040</v>
      </c>
      <c r="E41" s="13"/>
    </row>
    <row r="42" spans="1:5" ht="15" customHeight="1" x14ac:dyDescent="0.2">
      <c r="A42" s="16" t="s">
        <v>34</v>
      </c>
      <c r="B42" s="14"/>
      <c r="C42" s="107">
        <v>38596</v>
      </c>
      <c r="D42" s="106">
        <v>11006</v>
      </c>
      <c r="E42" s="13"/>
    </row>
    <row r="43" spans="1:5" ht="15" customHeight="1" x14ac:dyDescent="0.2">
      <c r="A43" s="16" t="s">
        <v>35</v>
      </c>
      <c r="B43" s="14">
        <v>12</v>
      </c>
      <c r="C43" s="107">
        <v>1376039</v>
      </c>
      <c r="D43" s="106">
        <v>631595</v>
      </c>
      <c r="E43" s="13"/>
    </row>
    <row r="44" spans="1:5" ht="15" customHeight="1" x14ac:dyDescent="0.2">
      <c r="A44" s="16" t="s">
        <v>36</v>
      </c>
      <c r="B44" s="14">
        <v>13</v>
      </c>
      <c r="C44" s="107">
        <v>2127108</v>
      </c>
      <c r="D44" s="116">
        <v>1698119</v>
      </c>
      <c r="E44" s="13"/>
    </row>
    <row r="45" spans="1:5" ht="15" customHeight="1" x14ac:dyDescent="0.2">
      <c r="A45" s="16"/>
      <c r="B45" s="14"/>
      <c r="C45" s="108">
        <f>SUM(C40:C44)</f>
        <v>8826111</v>
      </c>
      <c r="D45" s="108">
        <f>SUM(D40:D44)</f>
        <v>7307426</v>
      </c>
    </row>
    <row r="46" spans="1:5" s="18" customFormat="1" ht="15" customHeight="1" x14ac:dyDescent="0.2">
      <c r="A46" s="17" t="s">
        <v>37</v>
      </c>
      <c r="B46" s="14"/>
      <c r="C46" s="110">
        <f>C38+C45</f>
        <v>9126705</v>
      </c>
      <c r="D46" s="110">
        <f>D38+D45</f>
        <v>7525727</v>
      </c>
    </row>
    <row r="47" spans="1:5" s="18" customFormat="1" ht="15" customHeight="1" thickBot="1" x14ac:dyDescent="0.25">
      <c r="A47" s="17" t="s">
        <v>38</v>
      </c>
      <c r="B47" s="22"/>
      <c r="C47" s="111">
        <f>C33+C46</f>
        <v>14699023</v>
      </c>
      <c r="D47" s="111">
        <f>D33+D46</f>
        <v>14734716</v>
      </c>
    </row>
    <row r="48" spans="1:5" s="24" customFormat="1" ht="15" customHeight="1" thickTop="1" x14ac:dyDescent="0.2">
      <c r="A48" s="23" t="s">
        <v>39</v>
      </c>
      <c r="B48" s="14">
        <v>24</v>
      </c>
      <c r="C48" s="127" t="e">
        <f>#REF!</f>
        <v>#REF!</v>
      </c>
      <c r="D48" s="127" t="e">
        <f>#REF!</f>
        <v>#REF!</v>
      </c>
    </row>
    <row r="49" spans="1:4" ht="15" customHeight="1" x14ac:dyDescent="0.2">
      <c r="B49" s="16"/>
      <c r="C49" s="106">
        <f>C47-C25</f>
        <v>0</v>
      </c>
      <c r="D49" s="106">
        <f>D47-D25</f>
        <v>0</v>
      </c>
    </row>
    <row r="50" spans="1:4" ht="15" customHeight="1" x14ac:dyDescent="0.2">
      <c r="C50" s="106"/>
      <c r="D50" s="117"/>
    </row>
    <row r="52" spans="1:4" ht="15" customHeight="1" x14ac:dyDescent="0.2">
      <c r="A52" s="25" t="s">
        <v>40</v>
      </c>
      <c r="B52" s="25"/>
      <c r="C52" s="26"/>
    </row>
    <row r="53" spans="1:4" ht="15" customHeight="1" x14ac:dyDescent="0.2">
      <c r="A53" s="27" t="s">
        <v>41</v>
      </c>
      <c r="B53" s="27"/>
      <c r="C53" s="28" t="s">
        <v>42</v>
      </c>
    </row>
    <row r="54" spans="1:4" ht="15" customHeight="1" x14ac:dyDescent="0.2">
      <c r="A54" s="25" t="s">
        <v>128</v>
      </c>
      <c r="B54" s="25"/>
      <c r="C54" s="26"/>
    </row>
    <row r="55" spans="1:4" ht="15" customHeight="1" x14ac:dyDescent="0.2">
      <c r="A55" s="29" t="s">
        <v>43</v>
      </c>
      <c r="B55" s="29"/>
      <c r="C55" s="28" t="s">
        <v>42</v>
      </c>
    </row>
    <row r="56" spans="1:4" ht="15" customHeight="1" x14ac:dyDescent="0.2">
      <c r="A56" s="1"/>
      <c r="B56" s="1"/>
      <c r="C56" s="30"/>
    </row>
  </sheetData>
  <mergeCells count="1">
    <mergeCell ref="C2:D2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35"/>
  <sheetViews>
    <sheetView topLeftCell="A5" zoomScaleNormal="100" workbookViewId="0">
      <selection activeCell="G5" sqref="G1:M1048576"/>
    </sheetView>
  </sheetViews>
  <sheetFormatPr defaultColWidth="9.140625" defaultRowHeight="14.25" x14ac:dyDescent="0.2"/>
  <cols>
    <col min="1" max="1" width="54.140625" style="33" customWidth="1"/>
    <col min="2" max="2" width="9" style="33" customWidth="1"/>
    <col min="3" max="3" width="17.85546875" style="64" customWidth="1"/>
    <col min="4" max="4" width="17.5703125" style="33" customWidth="1"/>
    <col min="5" max="16384" width="9.140625" style="32"/>
  </cols>
  <sheetData>
    <row r="1" spans="1:6" x14ac:dyDescent="0.2">
      <c r="A1" s="4"/>
      <c r="B1" s="4"/>
      <c r="C1" s="65"/>
      <c r="D1" s="31"/>
    </row>
    <row r="2" spans="1:6" ht="15" customHeight="1" x14ac:dyDescent="0.25">
      <c r="A2" s="34"/>
      <c r="B2" s="34"/>
      <c r="C2" s="35"/>
      <c r="D2" s="36"/>
      <c r="E2" s="35"/>
    </row>
    <row r="3" spans="1:6" ht="13.9" customHeight="1" x14ac:dyDescent="0.25">
      <c r="A3" s="37" t="s">
        <v>0</v>
      </c>
      <c r="B3" s="143" t="s">
        <v>1</v>
      </c>
      <c r="C3" s="144"/>
      <c r="D3" s="144"/>
    </row>
    <row r="4" spans="1:6" ht="5.45" customHeight="1" x14ac:dyDescent="0.25">
      <c r="A4" s="4"/>
      <c r="B4" s="4"/>
      <c r="C4" s="137"/>
      <c r="D4" s="38"/>
      <c r="E4" s="38"/>
    </row>
    <row r="5" spans="1:6" x14ac:dyDescent="0.2">
      <c r="A5" s="39"/>
      <c r="B5" s="39"/>
      <c r="C5" s="138"/>
      <c r="D5" s="39"/>
    </row>
    <row r="6" spans="1:6" ht="15.75" x14ac:dyDescent="0.2">
      <c r="A6" s="145" t="s">
        <v>44</v>
      </c>
      <c r="B6" s="145"/>
      <c r="C6" s="145"/>
      <c r="D6" s="145"/>
    </row>
    <row r="7" spans="1:6" x14ac:dyDescent="0.2">
      <c r="A7" s="142" t="s">
        <v>129</v>
      </c>
      <c r="B7" s="142"/>
      <c r="C7" s="142"/>
      <c r="D7" s="142"/>
    </row>
    <row r="8" spans="1:6" x14ac:dyDescent="0.2">
      <c r="A8" s="4"/>
      <c r="B8" s="4"/>
      <c r="C8" s="139"/>
      <c r="D8" s="42" t="s">
        <v>45</v>
      </c>
    </row>
    <row r="9" spans="1:6" ht="24" x14ac:dyDescent="0.2">
      <c r="A9" s="43" t="s">
        <v>46</v>
      </c>
      <c r="B9" s="43" t="s">
        <v>3</v>
      </c>
      <c r="C9" s="44" t="s">
        <v>47</v>
      </c>
      <c r="D9" s="45" t="s">
        <v>48</v>
      </c>
    </row>
    <row r="10" spans="1:6" x14ac:dyDescent="0.2">
      <c r="A10" s="46" t="s">
        <v>49</v>
      </c>
      <c r="B10" s="47">
        <v>18</v>
      </c>
      <c r="C10" s="118">
        <v>2396850</v>
      </c>
      <c r="D10" s="118">
        <v>6258717</v>
      </c>
      <c r="F10" s="48"/>
    </row>
    <row r="11" spans="1:6" x14ac:dyDescent="0.2">
      <c r="A11" s="49" t="s">
        <v>50</v>
      </c>
      <c r="B11" s="50">
        <v>19</v>
      </c>
      <c r="C11" s="118">
        <v>4765051</v>
      </c>
      <c r="D11" s="118">
        <v>5797896</v>
      </c>
      <c r="F11" s="48"/>
    </row>
    <row r="12" spans="1:6" ht="14.45" customHeight="1" x14ac:dyDescent="0.2">
      <c r="A12" s="51" t="s">
        <v>51</v>
      </c>
      <c r="B12" s="52"/>
      <c r="C12" s="119">
        <f>C10-C11</f>
        <v>-2368201</v>
      </c>
      <c r="D12" s="119">
        <f>D10-D11</f>
        <v>460821</v>
      </c>
      <c r="F12" s="53"/>
    </row>
    <row r="13" spans="1:6" ht="12.75" customHeight="1" x14ac:dyDescent="0.2">
      <c r="A13" s="54" t="s">
        <v>52</v>
      </c>
      <c r="B13" s="52">
        <v>21</v>
      </c>
      <c r="C13" s="118">
        <v>607553</v>
      </c>
      <c r="D13" s="120">
        <v>689365</v>
      </c>
      <c r="F13" s="53"/>
    </row>
    <row r="14" spans="1:6" ht="12.75" customHeight="1" x14ac:dyDescent="0.2">
      <c r="A14" s="54" t="s">
        <v>53</v>
      </c>
      <c r="B14" s="52">
        <v>20</v>
      </c>
      <c r="C14" s="118">
        <v>98549</v>
      </c>
      <c r="D14" s="120">
        <v>166523</v>
      </c>
      <c r="F14" s="53"/>
    </row>
    <row r="15" spans="1:6" ht="12.75" customHeight="1" x14ac:dyDescent="0.2">
      <c r="A15" s="54" t="s">
        <v>54</v>
      </c>
      <c r="B15" s="52"/>
      <c r="C15" s="118">
        <v>42710</v>
      </c>
      <c r="D15" s="121">
        <f>373512+212559</f>
        <v>586071</v>
      </c>
      <c r="F15" s="53"/>
    </row>
    <row r="16" spans="1:6" x14ac:dyDescent="0.2">
      <c r="A16" s="49" t="s">
        <v>55</v>
      </c>
      <c r="B16" s="50"/>
      <c r="C16" s="118">
        <v>777580</v>
      </c>
      <c r="D16" s="120">
        <v>169426</v>
      </c>
    </row>
    <row r="17" spans="1:4" x14ac:dyDescent="0.2">
      <c r="A17" s="51" t="s">
        <v>56</v>
      </c>
      <c r="B17" s="55"/>
      <c r="C17" s="122">
        <f>C12-C13-C14+C15-C16</f>
        <v>-3809173</v>
      </c>
      <c r="D17" s="122">
        <f>D12-D13-D14+D15-D16</f>
        <v>21578</v>
      </c>
    </row>
    <row r="18" spans="1:4" x14ac:dyDescent="0.2">
      <c r="A18" s="46" t="s">
        <v>57</v>
      </c>
      <c r="B18" s="56"/>
      <c r="C18" s="118">
        <v>27692</v>
      </c>
      <c r="D18" s="123">
        <v>27652</v>
      </c>
    </row>
    <row r="19" spans="1:4" x14ac:dyDescent="0.2">
      <c r="A19" s="46" t="s">
        <v>58</v>
      </c>
      <c r="B19" s="56">
        <v>22</v>
      </c>
      <c r="C19" s="118">
        <v>80995</v>
      </c>
      <c r="D19" s="123">
        <v>335870</v>
      </c>
    </row>
    <row r="20" spans="1:4" x14ac:dyDescent="0.2">
      <c r="A20" s="57" t="s">
        <v>59</v>
      </c>
      <c r="B20" s="58"/>
      <c r="C20" s="118">
        <v>48882</v>
      </c>
      <c r="D20" s="124">
        <v>-208080</v>
      </c>
    </row>
    <row r="21" spans="1:4" x14ac:dyDescent="0.2">
      <c r="A21" s="51" t="s">
        <v>60</v>
      </c>
      <c r="B21" s="52"/>
      <c r="C21" s="125">
        <f>C17-C19+C20+C18</f>
        <v>-3813594</v>
      </c>
      <c r="D21" s="125">
        <f>D17-D19+D20+D18</f>
        <v>-494720</v>
      </c>
    </row>
    <row r="22" spans="1:4" x14ac:dyDescent="0.2">
      <c r="A22" s="54" t="s">
        <v>61</v>
      </c>
      <c r="B22" s="52"/>
      <c r="C22" s="120" t="s">
        <v>62</v>
      </c>
      <c r="D22" s="120" t="s">
        <v>62</v>
      </c>
    </row>
    <row r="23" spans="1:4" x14ac:dyDescent="0.2">
      <c r="A23" s="51" t="s">
        <v>63</v>
      </c>
      <c r="B23" s="52"/>
      <c r="C23" s="125">
        <f>C21</f>
        <v>-3813594</v>
      </c>
      <c r="D23" s="125">
        <f>D21</f>
        <v>-494720</v>
      </c>
    </row>
    <row r="24" spans="1:4" x14ac:dyDescent="0.2">
      <c r="A24" s="54" t="s">
        <v>64</v>
      </c>
      <c r="B24" s="52"/>
      <c r="C24" s="120" t="s">
        <v>62</v>
      </c>
      <c r="D24" s="120">
        <v>-5261</v>
      </c>
    </row>
    <row r="25" spans="1:4" ht="16.899999999999999" customHeight="1" x14ac:dyDescent="0.2">
      <c r="A25" s="51" t="s">
        <v>65</v>
      </c>
      <c r="B25" s="52"/>
      <c r="C25" s="125">
        <f>C23</f>
        <v>-3813594</v>
      </c>
      <c r="D25" s="125">
        <f>D23+D24</f>
        <v>-499981</v>
      </c>
    </row>
    <row r="26" spans="1:4" x14ac:dyDescent="0.2">
      <c r="A26" s="59" t="s">
        <v>66</v>
      </c>
      <c r="B26" s="43">
        <v>23</v>
      </c>
      <c r="C26" s="136" t="e">
        <f>#REF!</f>
        <v>#REF!</v>
      </c>
      <c r="D26" s="136" t="e">
        <f>#REF!</f>
        <v>#REF!</v>
      </c>
    </row>
    <row r="27" spans="1:4" x14ac:dyDescent="0.2">
      <c r="A27" s="60"/>
      <c r="B27" s="60"/>
      <c r="C27" s="61"/>
      <c r="D27" s="62"/>
    </row>
    <row r="28" spans="1:4" x14ac:dyDescent="0.2">
      <c r="A28" s="60"/>
      <c r="B28" s="60"/>
      <c r="C28" s="61"/>
      <c r="D28" s="62"/>
    </row>
    <row r="29" spans="1:4" x14ac:dyDescent="0.2">
      <c r="A29" s="4"/>
      <c r="B29" s="4"/>
      <c r="C29" s="139"/>
      <c r="D29" s="4"/>
    </row>
    <row r="30" spans="1:4" x14ac:dyDescent="0.2">
      <c r="A30" s="25" t="s">
        <v>67</v>
      </c>
      <c r="B30" s="25"/>
      <c r="C30" s="26"/>
      <c r="D30" s="41"/>
    </row>
    <row r="31" spans="1:4" x14ac:dyDescent="0.2">
      <c r="A31" s="27" t="s">
        <v>41</v>
      </c>
      <c r="B31" s="27"/>
      <c r="C31" s="28" t="s">
        <v>42</v>
      </c>
      <c r="D31" s="41"/>
    </row>
    <row r="32" spans="1:4" x14ac:dyDescent="0.2">
      <c r="A32" s="25" t="s">
        <v>130</v>
      </c>
      <c r="B32" s="25"/>
      <c r="C32" s="26"/>
      <c r="D32" s="41"/>
    </row>
    <row r="33" spans="1:4" x14ac:dyDescent="0.2">
      <c r="A33" s="29" t="s">
        <v>43</v>
      </c>
      <c r="B33" s="29"/>
      <c r="C33" s="28" t="s">
        <v>42</v>
      </c>
      <c r="D33" s="41"/>
    </row>
    <row r="34" spans="1:4" x14ac:dyDescent="0.2">
      <c r="A34" s="4"/>
      <c r="B34" s="4"/>
      <c r="C34" s="140"/>
      <c r="D34" s="41"/>
    </row>
    <row r="35" spans="1:4" x14ac:dyDescent="0.2">
      <c r="C35" s="63"/>
      <c r="D35" s="64"/>
    </row>
  </sheetData>
  <mergeCells count="3">
    <mergeCell ref="A7:D7"/>
    <mergeCell ref="B3:D3"/>
    <mergeCell ref="A6:D6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E71"/>
  <sheetViews>
    <sheetView topLeftCell="C37" workbookViewId="0">
      <selection activeCell="G25" sqref="G1:Q1048576"/>
    </sheetView>
  </sheetViews>
  <sheetFormatPr defaultColWidth="9.140625" defaultRowHeight="12" customHeight="1" x14ac:dyDescent="0.2"/>
  <cols>
    <col min="1" max="1" width="6.7109375" style="32" customWidth="1"/>
    <col min="2" max="2" width="78.5703125" style="33" customWidth="1"/>
    <col min="3" max="3" width="14.7109375" style="64" customWidth="1"/>
    <col min="4" max="4" width="15.42578125" style="32" customWidth="1"/>
    <col min="5" max="5" width="15" style="32" bestFit="1" customWidth="1"/>
    <col min="6" max="16384" width="9.140625" style="32"/>
  </cols>
  <sheetData>
    <row r="1" spans="2:4" ht="12" customHeight="1" x14ac:dyDescent="0.2">
      <c r="B1" s="4"/>
      <c r="C1" s="65"/>
    </row>
    <row r="2" spans="2:4" ht="12" customHeight="1" x14ac:dyDescent="0.2">
      <c r="B2" s="4"/>
    </row>
    <row r="3" spans="2:4" ht="12" customHeight="1" x14ac:dyDescent="0.25">
      <c r="B3" s="37" t="s">
        <v>0</v>
      </c>
      <c r="C3" s="141" t="s">
        <v>1</v>
      </c>
      <c r="D3" s="147"/>
    </row>
    <row r="4" spans="2:4" ht="4.9000000000000004" customHeight="1" x14ac:dyDescent="0.2">
      <c r="B4" s="4"/>
      <c r="C4" s="112"/>
      <c r="D4" s="66"/>
    </row>
    <row r="5" spans="2:4" ht="17.45" customHeight="1" x14ac:dyDescent="0.2">
      <c r="B5" s="39"/>
      <c r="C5" s="113"/>
      <c r="D5" s="67"/>
    </row>
    <row r="6" spans="2:4" ht="18.75" customHeight="1" x14ac:dyDescent="0.2">
      <c r="B6" s="148" t="s">
        <v>68</v>
      </c>
      <c r="C6" s="148"/>
    </row>
    <row r="7" spans="2:4" ht="12" customHeight="1" x14ac:dyDescent="0.2">
      <c r="B7" s="149" t="s">
        <v>129</v>
      </c>
      <c r="C7" s="149"/>
      <c r="D7" s="149"/>
    </row>
    <row r="8" spans="2:4" ht="12" customHeight="1" x14ac:dyDescent="0.2">
      <c r="B8" s="68"/>
      <c r="C8" s="69" t="s">
        <v>45</v>
      </c>
    </row>
    <row r="9" spans="2:4" ht="28.5" customHeight="1" x14ac:dyDescent="0.2">
      <c r="B9" s="70" t="s">
        <v>46</v>
      </c>
      <c r="C9" s="71" t="s">
        <v>47</v>
      </c>
      <c r="D9" s="72" t="s">
        <v>48</v>
      </c>
    </row>
    <row r="10" spans="2:4" ht="12" customHeight="1" x14ac:dyDescent="0.2">
      <c r="B10" s="150" t="s">
        <v>69</v>
      </c>
      <c r="C10" s="150"/>
      <c r="D10" s="150"/>
    </row>
    <row r="11" spans="2:4" ht="12" customHeight="1" x14ac:dyDescent="0.2">
      <c r="B11" s="73" t="s">
        <v>70</v>
      </c>
      <c r="C11" s="128">
        <f>SUM(C12:C17)</f>
        <v>2743022</v>
      </c>
      <c r="D11" s="128">
        <f>SUM(D12:D17)</f>
        <v>6560828</v>
      </c>
    </row>
    <row r="12" spans="2:4" ht="12" customHeight="1" x14ac:dyDescent="0.2">
      <c r="B12" s="74" t="s">
        <v>71</v>
      </c>
      <c r="C12" s="129"/>
      <c r="D12" s="129" t="s">
        <v>62</v>
      </c>
    </row>
    <row r="13" spans="2:4" ht="12" customHeight="1" x14ac:dyDescent="0.2">
      <c r="B13" s="75" t="s">
        <v>72</v>
      </c>
      <c r="C13" s="129">
        <v>2079683</v>
      </c>
      <c r="D13" s="120">
        <v>6517125</v>
      </c>
    </row>
    <row r="14" spans="2:4" ht="12" customHeight="1" x14ac:dyDescent="0.2">
      <c r="B14" s="75" t="s">
        <v>73</v>
      </c>
      <c r="C14" s="129">
        <v>11932</v>
      </c>
      <c r="D14" s="120"/>
    </row>
    <row r="15" spans="2:4" ht="12" customHeight="1" x14ac:dyDescent="0.2">
      <c r="B15" s="75" t="s">
        <v>74</v>
      </c>
      <c r="C15" s="129">
        <v>417927</v>
      </c>
      <c r="D15" s="120"/>
    </row>
    <row r="16" spans="2:4" ht="12" customHeight="1" x14ac:dyDescent="0.2">
      <c r="B16" s="75" t="s">
        <v>136</v>
      </c>
      <c r="C16" s="129">
        <f>258+28185</f>
        <v>28443</v>
      </c>
      <c r="D16" s="132">
        <v>28185</v>
      </c>
    </row>
    <row r="17" spans="2:4" ht="12" customHeight="1" x14ac:dyDescent="0.2">
      <c r="B17" s="75" t="s">
        <v>75</v>
      </c>
      <c r="C17" s="129">
        <v>205037</v>
      </c>
      <c r="D17" s="120">
        <v>15518</v>
      </c>
    </row>
    <row r="18" spans="2:4" ht="12" customHeight="1" x14ac:dyDescent="0.2">
      <c r="B18" s="76" t="s">
        <v>76</v>
      </c>
      <c r="C18" s="128">
        <f>SUM(C19:C26)-1000</f>
        <v>4610600</v>
      </c>
      <c r="D18" s="128">
        <f>SUM(D19:D26)</f>
        <v>5792860</v>
      </c>
    </row>
    <row r="19" spans="2:4" ht="12" customHeight="1" x14ac:dyDescent="0.2">
      <c r="B19" s="74" t="s">
        <v>71</v>
      </c>
      <c r="C19" s="129"/>
      <c r="D19" s="129" t="s">
        <v>62</v>
      </c>
    </row>
    <row r="20" spans="2:4" ht="14.45" customHeight="1" x14ac:dyDescent="0.2">
      <c r="B20" s="75" t="s">
        <v>77</v>
      </c>
      <c r="C20" s="129">
        <v>2594315</v>
      </c>
      <c r="D20" s="120">
        <v>3713235</v>
      </c>
    </row>
    <row r="21" spans="2:4" ht="16.149999999999999" customHeight="1" x14ac:dyDescent="0.2">
      <c r="B21" s="75" t="s">
        <v>78</v>
      </c>
      <c r="C21" s="129">
        <v>47377</v>
      </c>
      <c r="D21" s="120">
        <v>54601</v>
      </c>
    </row>
    <row r="22" spans="2:4" ht="13.15" customHeight="1" x14ac:dyDescent="0.2">
      <c r="B22" s="75" t="s">
        <v>79</v>
      </c>
      <c r="C22" s="129">
        <v>1087204</v>
      </c>
      <c r="D22" s="132">
        <v>1025767</v>
      </c>
    </row>
    <row r="23" spans="2:4" ht="13.15" customHeight="1" x14ac:dyDescent="0.2">
      <c r="B23" s="75" t="s">
        <v>80</v>
      </c>
      <c r="C23" s="129"/>
      <c r="D23" s="132">
        <v>115156</v>
      </c>
    </row>
    <row r="24" spans="2:4" ht="13.15" customHeight="1" x14ac:dyDescent="0.2">
      <c r="B24" s="75" t="s">
        <v>81</v>
      </c>
      <c r="C24" s="129"/>
      <c r="D24" s="120"/>
    </row>
    <row r="25" spans="2:4" ht="13.15" customHeight="1" x14ac:dyDescent="0.2">
      <c r="B25" s="75" t="s">
        <v>82</v>
      </c>
      <c r="C25" s="129">
        <f>818291+15632</f>
        <v>833923</v>
      </c>
      <c r="D25" s="120">
        <v>714100</v>
      </c>
    </row>
    <row r="26" spans="2:4" ht="15.6" customHeight="1" x14ac:dyDescent="0.2">
      <c r="B26" s="75" t="s">
        <v>83</v>
      </c>
      <c r="C26" s="129">
        <v>48781</v>
      </c>
      <c r="D26" s="120">
        <v>170001</v>
      </c>
    </row>
    <row r="27" spans="2:4" ht="12" customHeight="1" x14ac:dyDescent="0.2">
      <c r="B27" s="77" t="s">
        <v>84</v>
      </c>
      <c r="C27" s="128">
        <f>C11-C18</f>
        <v>-1867578</v>
      </c>
      <c r="D27" s="128">
        <f>D11-D18</f>
        <v>767968</v>
      </c>
    </row>
    <row r="28" spans="2:4" ht="12" customHeight="1" x14ac:dyDescent="0.2">
      <c r="B28" s="146" t="s">
        <v>85</v>
      </c>
      <c r="C28" s="146"/>
      <c r="D28" s="146"/>
    </row>
    <row r="29" spans="2:4" ht="12" customHeight="1" x14ac:dyDescent="0.2">
      <c r="B29" s="73" t="s">
        <v>70</v>
      </c>
      <c r="C29" s="128">
        <f>SUM(C30:C37)</f>
        <v>0</v>
      </c>
      <c r="D29" s="128">
        <f>SUM(D30:D37)</f>
        <v>1543</v>
      </c>
    </row>
    <row r="30" spans="2:4" ht="12" customHeight="1" x14ac:dyDescent="0.2">
      <c r="B30" s="74" t="s">
        <v>71</v>
      </c>
      <c r="C30" s="129" t="s">
        <v>62</v>
      </c>
      <c r="D30" s="120" t="s">
        <v>62</v>
      </c>
    </row>
    <row r="31" spans="2:4" ht="12" customHeight="1" x14ac:dyDescent="0.2">
      <c r="B31" s="75" t="s">
        <v>86</v>
      </c>
      <c r="C31" s="129" t="s">
        <v>62</v>
      </c>
      <c r="D31" s="120" t="s">
        <v>62</v>
      </c>
    </row>
    <row r="32" spans="2:4" ht="12" customHeight="1" x14ac:dyDescent="0.2">
      <c r="B32" s="78" t="s">
        <v>87</v>
      </c>
      <c r="C32" s="129" t="s">
        <v>62</v>
      </c>
      <c r="D32" s="120" t="s">
        <v>62</v>
      </c>
    </row>
    <row r="33" spans="2:4" ht="14.45" customHeight="1" x14ac:dyDescent="0.2">
      <c r="B33" s="78" t="s">
        <v>88</v>
      </c>
      <c r="C33" s="129" t="s">
        <v>62</v>
      </c>
      <c r="D33" s="120" t="s">
        <v>62</v>
      </c>
    </row>
    <row r="34" spans="2:4" ht="12" customHeight="1" x14ac:dyDescent="0.2">
      <c r="B34" s="75" t="s">
        <v>89</v>
      </c>
      <c r="C34" s="129"/>
      <c r="D34" s="120"/>
    </row>
    <row r="35" spans="2:4" ht="12" customHeight="1" x14ac:dyDescent="0.2">
      <c r="B35" s="79" t="s">
        <v>90</v>
      </c>
      <c r="C35" s="129"/>
      <c r="D35" s="120"/>
    </row>
    <row r="36" spans="2:4" ht="12" customHeight="1" x14ac:dyDescent="0.2">
      <c r="B36" s="80" t="s">
        <v>91</v>
      </c>
      <c r="C36" s="130" t="s">
        <v>62</v>
      </c>
      <c r="D36" s="120" t="s">
        <v>62</v>
      </c>
    </row>
    <row r="37" spans="2:4" ht="12" customHeight="1" x14ac:dyDescent="0.2">
      <c r="B37" s="75" t="s">
        <v>75</v>
      </c>
      <c r="D37" s="120">
        <v>1543</v>
      </c>
    </row>
    <row r="38" spans="2:4" ht="12" customHeight="1" x14ac:dyDescent="0.2">
      <c r="B38" s="73" t="s">
        <v>76</v>
      </c>
      <c r="C38" s="128">
        <f>SUM(C39:C46)+1000</f>
        <v>587923</v>
      </c>
      <c r="D38" s="128">
        <f>SUM(D39:D46)</f>
        <v>2279317</v>
      </c>
    </row>
    <row r="39" spans="2:4" ht="12" customHeight="1" x14ac:dyDescent="0.2">
      <c r="B39" s="81" t="s">
        <v>71</v>
      </c>
      <c r="C39" s="129"/>
      <c r="D39" s="129"/>
    </row>
    <row r="40" spans="2:4" ht="12" customHeight="1" x14ac:dyDescent="0.2">
      <c r="B40" s="78" t="s">
        <v>92</v>
      </c>
      <c r="C40" s="129">
        <v>258867</v>
      </c>
      <c r="D40" s="120">
        <v>1356364</v>
      </c>
    </row>
    <row r="41" spans="2:4" ht="12" customHeight="1" x14ac:dyDescent="0.2">
      <c r="B41" s="75" t="s">
        <v>93</v>
      </c>
      <c r="C41" s="129"/>
      <c r="D41" s="120"/>
    </row>
    <row r="42" spans="2:4" ht="12" customHeight="1" x14ac:dyDescent="0.2">
      <c r="B42" s="75" t="s">
        <v>94</v>
      </c>
      <c r="C42" s="129">
        <v>290667</v>
      </c>
      <c r="D42" s="120">
        <v>922953</v>
      </c>
    </row>
    <row r="43" spans="2:4" ht="12" customHeight="1" x14ac:dyDescent="0.2">
      <c r="B43" s="75" t="s">
        <v>95</v>
      </c>
      <c r="C43" s="129">
        <v>28269</v>
      </c>
      <c r="D43" s="132"/>
    </row>
    <row r="44" spans="2:4" ht="12" customHeight="1" x14ac:dyDescent="0.2">
      <c r="B44" s="75" t="s">
        <v>96</v>
      </c>
      <c r="C44" s="129"/>
      <c r="D44" s="120"/>
    </row>
    <row r="45" spans="2:4" ht="12" customHeight="1" x14ac:dyDescent="0.2">
      <c r="B45" s="82" t="s">
        <v>97</v>
      </c>
      <c r="C45" s="130"/>
      <c r="D45" s="120"/>
    </row>
    <row r="46" spans="2:4" ht="12" customHeight="1" x14ac:dyDescent="0.2">
      <c r="B46" s="78" t="s">
        <v>83</v>
      </c>
      <c r="C46" s="129">
        <v>9120</v>
      </c>
      <c r="D46" s="120"/>
    </row>
    <row r="47" spans="2:4" ht="12" customHeight="1" x14ac:dyDescent="0.2">
      <c r="B47" s="83" t="s">
        <v>98</v>
      </c>
      <c r="C47" s="128">
        <f>C29-C38</f>
        <v>-587923</v>
      </c>
      <c r="D47" s="128">
        <f>D29-D38</f>
        <v>-2277774</v>
      </c>
    </row>
    <row r="48" spans="2:4" ht="12" customHeight="1" x14ac:dyDescent="0.2">
      <c r="B48" s="146" t="s">
        <v>99</v>
      </c>
      <c r="C48" s="146"/>
      <c r="D48" s="146"/>
    </row>
    <row r="49" spans="2:5" ht="12" customHeight="1" x14ac:dyDescent="0.2">
      <c r="B49" s="84" t="s">
        <v>70</v>
      </c>
      <c r="C49" s="128">
        <f>SUM(C50:C54)</f>
        <v>4850439</v>
      </c>
      <c r="D49" s="128">
        <f>SUM(D50:D54)</f>
        <v>1593673</v>
      </c>
    </row>
    <row r="50" spans="2:5" ht="12" customHeight="1" x14ac:dyDescent="0.2">
      <c r="B50" s="81" t="s">
        <v>71</v>
      </c>
      <c r="C50" s="129"/>
      <c r="D50" s="120"/>
    </row>
    <row r="51" spans="2:5" ht="12" customHeight="1" x14ac:dyDescent="0.2">
      <c r="B51" s="78" t="s">
        <v>100</v>
      </c>
      <c r="C51" s="129">
        <v>2218955</v>
      </c>
      <c r="D51" s="120">
        <v>1199942</v>
      </c>
    </row>
    <row r="52" spans="2:5" ht="12" customHeight="1" x14ac:dyDescent="0.2">
      <c r="B52" s="78" t="s">
        <v>101</v>
      </c>
      <c r="C52" s="129">
        <v>2631484</v>
      </c>
      <c r="D52" s="129">
        <v>393731</v>
      </c>
    </row>
    <row r="53" spans="2:5" ht="12" customHeight="1" x14ac:dyDescent="0.2">
      <c r="B53" s="78" t="s">
        <v>102</v>
      </c>
      <c r="C53" s="129"/>
      <c r="D53" s="120"/>
    </row>
    <row r="54" spans="2:5" ht="12" customHeight="1" x14ac:dyDescent="0.2">
      <c r="B54" s="78" t="s">
        <v>75</v>
      </c>
      <c r="C54" s="129"/>
      <c r="D54" s="120"/>
    </row>
    <row r="55" spans="2:5" ht="12" customHeight="1" x14ac:dyDescent="0.2">
      <c r="B55" s="84" t="s">
        <v>76</v>
      </c>
      <c r="C55" s="128">
        <f>SUM(C57:C60)</f>
        <v>2301861</v>
      </c>
      <c r="D55" s="128">
        <f>SUM(D57:D60)</f>
        <v>194618</v>
      </c>
    </row>
    <row r="56" spans="2:5" ht="12" customHeight="1" x14ac:dyDescent="0.2">
      <c r="B56" s="81" t="s">
        <v>71</v>
      </c>
      <c r="C56" s="129" t="s">
        <v>62</v>
      </c>
      <c r="D56" s="120"/>
    </row>
    <row r="57" spans="2:5" ht="12" customHeight="1" x14ac:dyDescent="0.2">
      <c r="B57" s="75" t="s">
        <v>103</v>
      </c>
      <c r="C57" s="129">
        <v>2299550</v>
      </c>
      <c r="D57" s="129">
        <v>173354</v>
      </c>
    </row>
    <row r="58" spans="2:5" ht="12" customHeight="1" x14ac:dyDescent="0.2">
      <c r="B58" s="75" t="s">
        <v>104</v>
      </c>
      <c r="C58" s="129"/>
      <c r="D58" s="120"/>
    </row>
    <row r="59" spans="2:5" ht="12" customHeight="1" x14ac:dyDescent="0.2">
      <c r="B59" s="78" t="s">
        <v>105</v>
      </c>
      <c r="C59" s="129">
        <v>2311</v>
      </c>
      <c r="D59" s="120">
        <v>21264</v>
      </c>
    </row>
    <row r="60" spans="2:5" ht="12" customHeight="1" x14ac:dyDescent="0.25">
      <c r="B60" s="75" t="s">
        <v>106</v>
      </c>
      <c r="C60" s="129"/>
      <c r="D60" s="131"/>
    </row>
    <row r="61" spans="2:5" ht="12" customHeight="1" x14ac:dyDescent="0.2">
      <c r="B61" s="77" t="s">
        <v>107</v>
      </c>
      <c r="C61" s="128">
        <f>C49-C55</f>
        <v>2548578</v>
      </c>
      <c r="D61" s="128">
        <f>D49-D55</f>
        <v>1399055</v>
      </c>
      <c r="E61" s="85"/>
    </row>
    <row r="62" spans="2:5" ht="12" customHeight="1" x14ac:dyDescent="0.2">
      <c r="B62" s="77" t="s">
        <v>108</v>
      </c>
      <c r="C62" s="128">
        <f>C27+C47+C61</f>
        <v>93077</v>
      </c>
      <c r="D62" s="128">
        <f>D27+D47+D61</f>
        <v>-110751</v>
      </c>
    </row>
    <row r="63" spans="2:5" ht="12" customHeight="1" x14ac:dyDescent="0.2">
      <c r="B63" s="86" t="s">
        <v>109</v>
      </c>
      <c r="C63" s="128">
        <v>-695</v>
      </c>
      <c r="D63" s="129">
        <v>39737</v>
      </c>
    </row>
    <row r="64" spans="2:5" ht="12" customHeight="1" x14ac:dyDescent="0.2">
      <c r="B64" s="87" t="s">
        <v>110</v>
      </c>
      <c r="C64" s="129">
        <v>11175</v>
      </c>
      <c r="D64" s="120">
        <v>82189</v>
      </c>
    </row>
    <row r="65" spans="2:5" ht="12" customHeight="1" x14ac:dyDescent="0.2">
      <c r="B65" s="87" t="s">
        <v>111</v>
      </c>
      <c r="C65" s="129">
        <f>C64+C62+C63</f>
        <v>103557</v>
      </c>
      <c r="D65" s="129">
        <f>D64+D62+D63</f>
        <v>11175</v>
      </c>
      <c r="E65" s="103">
        <f>'ОФП '!C22-ДДС!C65</f>
        <v>0</v>
      </c>
    </row>
    <row r="66" spans="2:5" ht="12" customHeight="1" x14ac:dyDescent="0.2">
      <c r="E66" s="133">
        <f>'ОФП '!D22-ДДС!C64</f>
        <v>0</v>
      </c>
    </row>
    <row r="68" spans="2:5" ht="12" customHeight="1" x14ac:dyDescent="0.2">
      <c r="B68" s="88" t="s">
        <v>40</v>
      </c>
      <c r="C68" s="89"/>
    </row>
    <row r="69" spans="2:5" ht="12" customHeight="1" x14ac:dyDescent="0.2">
      <c r="B69" s="90" t="s">
        <v>41</v>
      </c>
      <c r="C69" s="91" t="s">
        <v>42</v>
      </c>
    </row>
    <row r="70" spans="2:5" ht="12" customHeight="1" x14ac:dyDescent="0.2">
      <c r="B70" s="88" t="s">
        <v>128</v>
      </c>
      <c r="C70" s="89"/>
    </row>
    <row r="71" spans="2:5" ht="12" customHeight="1" x14ac:dyDescent="0.2">
      <c r="B71" s="92" t="s">
        <v>43</v>
      </c>
      <c r="C71" s="91" t="s">
        <v>42</v>
      </c>
    </row>
  </sheetData>
  <mergeCells count="6">
    <mergeCell ref="B48:D48"/>
    <mergeCell ref="C3:D3"/>
    <mergeCell ref="B6:C6"/>
    <mergeCell ref="B7:D7"/>
    <mergeCell ref="B10:D10"/>
    <mergeCell ref="B28:D28"/>
  </mergeCells>
  <pageMargins left="0.70866141732283472" right="0.31496062992125984" top="0.35433070866141736" bottom="0.35433070866141736" header="0.31496062992125984" footer="0.31496062992125984"/>
  <pageSetup paperSize="9" scale="7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T28"/>
  <sheetViews>
    <sheetView topLeftCell="A2" workbookViewId="0">
      <selection activeCell="F43" sqref="F43"/>
    </sheetView>
  </sheetViews>
  <sheetFormatPr defaultColWidth="9.140625" defaultRowHeight="14.25" x14ac:dyDescent="0.2"/>
  <cols>
    <col min="1" max="12" width="2.5703125" style="33" customWidth="1"/>
    <col min="13" max="13" width="5.5703125" style="33" customWidth="1"/>
    <col min="14" max="14" width="2.5703125" style="33" hidden="1" customWidth="1"/>
    <col min="15" max="15" width="14.28515625" style="64" customWidth="1"/>
    <col min="16" max="16" width="13.7109375" style="64" customWidth="1"/>
    <col min="17" max="17" width="25.5703125" style="64" customWidth="1"/>
    <col min="18" max="18" width="13.42578125" style="64" customWidth="1"/>
    <col min="19" max="19" width="14.42578125" style="64" customWidth="1"/>
    <col min="20" max="20" width="20.140625" style="93" customWidth="1"/>
    <col min="21" max="16384" width="9.140625" style="32"/>
  </cols>
  <sheetData>
    <row r="1" spans="1:20" ht="9.75" customHeight="1" x14ac:dyDescent="0.2">
      <c r="A1" s="34"/>
      <c r="B1" s="34"/>
      <c r="C1" s="34"/>
      <c r="D1" s="34"/>
      <c r="E1" s="34"/>
      <c r="F1" s="34"/>
      <c r="G1" s="34"/>
      <c r="H1" s="151" t="s">
        <v>1</v>
      </c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0" x14ac:dyDescent="0.2">
      <c r="A2" s="37" t="s">
        <v>0</v>
      </c>
      <c r="B2" s="34"/>
      <c r="C2" s="34"/>
      <c r="D2" s="34"/>
      <c r="E2" s="34"/>
      <c r="F2" s="34"/>
      <c r="G2" s="34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20" ht="5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1"/>
      <c r="P3" s="41"/>
      <c r="Q3" s="41"/>
      <c r="R3" s="94"/>
      <c r="S3" s="94"/>
    </row>
    <row r="4" spans="1:20" s="93" customForma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5"/>
      <c r="P4" s="5"/>
      <c r="Q4" s="5"/>
      <c r="R4" s="5"/>
      <c r="S4" s="40"/>
    </row>
    <row r="5" spans="1:20" s="93" customFormat="1" ht="15.75" x14ac:dyDescent="0.2">
      <c r="A5" s="145" t="s">
        <v>112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94"/>
    </row>
    <row r="6" spans="1:20" s="93" customFormat="1" x14ac:dyDescent="0.2">
      <c r="A6" s="142" t="s">
        <v>131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94"/>
    </row>
    <row r="7" spans="1:20" s="93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1"/>
      <c r="P7" s="41"/>
      <c r="Q7" s="41"/>
      <c r="R7" s="94"/>
      <c r="S7" s="64" t="s">
        <v>45</v>
      </c>
    </row>
    <row r="8" spans="1:20" s="93" customFormat="1" ht="18.75" customHeight="1" x14ac:dyDescent="0.2">
      <c r="A8" s="153" t="s">
        <v>113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 t="s">
        <v>24</v>
      </c>
      <c r="P8" s="154" t="s">
        <v>114</v>
      </c>
      <c r="Q8" s="155" t="s">
        <v>115</v>
      </c>
      <c r="R8" s="154" t="s">
        <v>116</v>
      </c>
      <c r="S8" s="155" t="s">
        <v>117</v>
      </c>
    </row>
    <row r="9" spans="1:20" s="93" customFormat="1" ht="25.9" customHeight="1" x14ac:dyDescent="0.2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4"/>
      <c r="P9" s="154"/>
      <c r="Q9" s="156"/>
      <c r="R9" s="154"/>
      <c r="S9" s="157"/>
    </row>
    <row r="10" spans="1:20" s="93" customFormat="1" ht="12" customHeight="1" x14ac:dyDescent="0.2">
      <c r="A10" s="152" t="s">
        <v>118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26">
        <f>O20</f>
        <v>14176243</v>
      </c>
      <c r="P10" s="126">
        <f>P20</f>
        <v>2080547</v>
      </c>
      <c r="Q10" s="126">
        <f>Q20</f>
        <v>5083</v>
      </c>
      <c r="R10" s="126">
        <f>R20</f>
        <v>-9052884</v>
      </c>
      <c r="S10" s="126">
        <f>SUM(O10:R10)</f>
        <v>7208989</v>
      </c>
    </row>
    <row r="11" spans="1:20" s="93" customFormat="1" ht="12" customHeight="1" x14ac:dyDescent="0.2">
      <c r="A11" s="158" t="s">
        <v>63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20"/>
      <c r="P11" s="120"/>
      <c r="Q11" s="120"/>
      <c r="R11" s="120">
        <f>ОПиУ!C25</f>
        <v>-3813594</v>
      </c>
      <c r="S11" s="120">
        <f>SUM(O11:R11)</f>
        <v>-3813594</v>
      </c>
    </row>
    <row r="12" spans="1:20" s="93" customFormat="1" ht="12" customHeight="1" x14ac:dyDescent="0.2">
      <c r="A12" s="159" t="s">
        <v>119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/>
      <c r="O12" s="120"/>
      <c r="P12" s="120"/>
      <c r="Q12" s="120">
        <v>-42039</v>
      </c>
      <c r="R12" s="120"/>
      <c r="S12" s="120">
        <f t="shared" ref="S12:S14" si="0">SUM(O12:R12)</f>
        <v>-42039</v>
      </c>
    </row>
    <row r="13" spans="1:20" s="93" customFormat="1" ht="12" customHeight="1" x14ac:dyDescent="0.2">
      <c r="A13" s="158" t="s">
        <v>120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20">
        <v>2218955</v>
      </c>
      <c r="P13" s="120"/>
      <c r="Q13" s="120"/>
      <c r="R13" s="120"/>
      <c r="S13" s="120">
        <f t="shared" si="0"/>
        <v>2218955</v>
      </c>
      <c r="T13" s="95"/>
    </row>
    <row r="14" spans="1:20" s="93" customFormat="1" ht="12" customHeight="1" x14ac:dyDescent="0.2">
      <c r="A14" s="158" t="s">
        <v>135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34"/>
      <c r="O14" s="135"/>
      <c r="P14" s="135"/>
      <c r="Q14" s="135"/>
      <c r="R14" s="135">
        <v>7</v>
      </c>
      <c r="S14" s="120">
        <f t="shared" si="0"/>
        <v>7</v>
      </c>
      <c r="T14" s="95"/>
    </row>
    <row r="15" spans="1:20" s="93" customFormat="1" ht="12" customHeight="1" x14ac:dyDescent="0.2">
      <c r="A15" s="152" t="s">
        <v>132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26">
        <f t="shared" ref="O15:Q15" si="1">SUM(O10:O14)</f>
        <v>16395198</v>
      </c>
      <c r="P15" s="126">
        <f t="shared" si="1"/>
        <v>2080547</v>
      </c>
      <c r="Q15" s="126">
        <f t="shared" si="1"/>
        <v>-36956</v>
      </c>
      <c r="R15" s="126">
        <f>SUM(R10:R14)</f>
        <v>-12866471</v>
      </c>
      <c r="S15" s="126">
        <f>SUM(S10:S14)</f>
        <v>5572318</v>
      </c>
      <c r="T15" s="94">
        <f>S15-'ОФП '!C33</f>
        <v>0</v>
      </c>
    </row>
    <row r="16" spans="1:20" ht="12" customHeight="1" x14ac:dyDescent="0.2">
      <c r="A16" s="152" t="s">
        <v>121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26">
        <v>12976301</v>
      </c>
      <c r="P16" s="126">
        <v>53233</v>
      </c>
      <c r="Q16" s="126">
        <v>10344</v>
      </c>
      <c r="R16" s="126">
        <v>-8558164</v>
      </c>
      <c r="S16" s="126">
        <f>SUM(O16:R16)</f>
        <v>4481714</v>
      </c>
    </row>
    <row r="17" spans="1:20" s="4" customFormat="1" ht="12" customHeight="1" x14ac:dyDescent="0.2">
      <c r="A17" s="158" t="s">
        <v>122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26"/>
      <c r="P17" s="126"/>
      <c r="Q17" s="120"/>
      <c r="R17" s="118">
        <v>-494720</v>
      </c>
      <c r="S17" s="120">
        <f>SUM(O17:R17)</f>
        <v>-494720</v>
      </c>
      <c r="T17" s="93"/>
    </row>
    <row r="18" spans="1:20" s="4" customFormat="1" ht="12" customHeight="1" x14ac:dyDescent="0.2">
      <c r="A18" s="159" t="s">
        <v>119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1"/>
      <c r="O18" s="120"/>
      <c r="P18" s="120"/>
      <c r="Q18" s="120">
        <v>-5261</v>
      </c>
      <c r="R18" s="120"/>
      <c r="S18" s="120">
        <f t="shared" ref="S18:S19" si="2">SUM(O18:R18)</f>
        <v>-5261</v>
      </c>
      <c r="T18" s="93"/>
    </row>
    <row r="19" spans="1:20" s="4" customFormat="1" ht="13.15" customHeight="1" x14ac:dyDescent="0.2">
      <c r="A19" s="158" t="s">
        <v>120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20">
        <v>1199942</v>
      </c>
      <c r="P19" s="120">
        <v>2027314</v>
      </c>
      <c r="Q19" s="120"/>
      <c r="R19" s="120"/>
      <c r="S19" s="120">
        <f t="shared" si="2"/>
        <v>3227256</v>
      </c>
      <c r="T19" s="93"/>
    </row>
    <row r="20" spans="1:20" ht="12" customHeight="1" x14ac:dyDescent="0.2">
      <c r="A20" s="152" t="s">
        <v>137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26">
        <f>O16+O19</f>
        <v>14176243</v>
      </c>
      <c r="P20" s="126">
        <f>P16+P19</f>
        <v>2080547</v>
      </c>
      <c r="Q20" s="126">
        <f>Q16+Q19+Q18</f>
        <v>5083</v>
      </c>
      <c r="R20" s="126">
        <f>R16+R19+R17</f>
        <v>-9052884</v>
      </c>
      <c r="S20" s="126">
        <f>S16+S19+S17+S18</f>
        <v>7208989</v>
      </c>
      <c r="T20" s="95">
        <f>S20-'ОФП '!D33</f>
        <v>0</v>
      </c>
    </row>
    <row r="21" spans="1:20" s="4" customFormat="1" ht="12" customHeight="1" x14ac:dyDescent="0.2">
      <c r="O21" s="41"/>
      <c r="P21" s="41"/>
      <c r="Q21" s="41"/>
      <c r="R21" s="94"/>
      <c r="S21" s="94"/>
      <c r="T21" s="95"/>
    </row>
    <row r="22" spans="1:20" s="4" customFormat="1" ht="18" customHeight="1" x14ac:dyDescent="0.2">
      <c r="O22" s="41"/>
      <c r="P22" s="41"/>
      <c r="Q22" s="41"/>
      <c r="R22" s="94"/>
      <c r="S22" s="94"/>
      <c r="T22" s="93"/>
    </row>
    <row r="23" spans="1:20" s="4" customFormat="1" ht="18" customHeight="1" x14ac:dyDescent="0.2">
      <c r="O23" s="41"/>
      <c r="P23" s="41"/>
      <c r="Q23" s="41"/>
      <c r="R23" s="94"/>
      <c r="S23" s="94"/>
      <c r="T23" s="93"/>
    </row>
    <row r="24" spans="1:20" s="4" customFormat="1" ht="12.75" customHeight="1" x14ac:dyDescent="0.2">
      <c r="A24" s="96" t="s">
        <v>123</v>
      </c>
      <c r="H24" s="163" t="s">
        <v>124</v>
      </c>
      <c r="I24" s="163"/>
      <c r="J24" s="163"/>
      <c r="K24" s="163"/>
      <c r="L24" s="163"/>
      <c r="M24" s="163"/>
      <c r="N24" s="163"/>
      <c r="O24" s="163"/>
      <c r="P24" s="163"/>
      <c r="Q24" s="97"/>
      <c r="R24" s="98"/>
      <c r="S24" s="94"/>
      <c r="T24" s="93"/>
    </row>
    <row r="25" spans="1:20" s="4" customFormat="1" ht="10.5" customHeight="1" x14ac:dyDescent="0.2">
      <c r="H25" s="162" t="s">
        <v>125</v>
      </c>
      <c r="I25" s="162"/>
      <c r="J25" s="162"/>
      <c r="K25" s="162"/>
      <c r="L25" s="162"/>
      <c r="M25" s="162"/>
      <c r="N25" s="162"/>
      <c r="O25" s="162"/>
      <c r="P25" s="162"/>
      <c r="Q25" s="99"/>
      <c r="R25" s="100" t="s">
        <v>42</v>
      </c>
      <c r="S25" s="94"/>
      <c r="T25" s="93"/>
    </row>
    <row r="26" spans="1:20" s="4" customFormat="1" ht="10.5" customHeight="1" x14ac:dyDescent="0.2"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4"/>
      <c r="S26" s="94"/>
      <c r="T26" s="93"/>
    </row>
    <row r="27" spans="1:20" s="4" customFormat="1" ht="12.75" customHeight="1" x14ac:dyDescent="0.2">
      <c r="A27" s="96" t="s">
        <v>126</v>
      </c>
      <c r="H27" s="163" t="s">
        <v>133</v>
      </c>
      <c r="I27" s="163"/>
      <c r="J27" s="163"/>
      <c r="K27" s="163"/>
      <c r="L27" s="163"/>
      <c r="M27" s="163"/>
      <c r="N27" s="163"/>
      <c r="O27" s="163"/>
      <c r="P27" s="163"/>
      <c r="Q27" s="97"/>
      <c r="R27" s="98"/>
      <c r="S27" s="94"/>
      <c r="T27" s="93"/>
    </row>
    <row r="28" spans="1:20" s="4" customFormat="1" ht="9.75" customHeight="1" x14ac:dyDescent="0.2">
      <c r="H28" s="162" t="s">
        <v>125</v>
      </c>
      <c r="I28" s="162"/>
      <c r="J28" s="162"/>
      <c r="K28" s="162"/>
      <c r="L28" s="162"/>
      <c r="M28" s="162"/>
      <c r="N28" s="162"/>
      <c r="O28" s="162"/>
      <c r="P28" s="162"/>
      <c r="Q28" s="99"/>
      <c r="R28" s="100" t="s">
        <v>42</v>
      </c>
      <c r="S28" s="94"/>
      <c r="T28" s="93"/>
    </row>
  </sheetData>
  <mergeCells count="24">
    <mergeCell ref="H25:P25"/>
    <mergeCell ref="H27:P27"/>
    <mergeCell ref="H28:P28"/>
    <mergeCell ref="A16:N16"/>
    <mergeCell ref="A17:N17"/>
    <mergeCell ref="A18:N18"/>
    <mergeCell ref="A19:N19"/>
    <mergeCell ref="A20:N20"/>
    <mergeCell ref="H24:P24"/>
    <mergeCell ref="H1:S2"/>
    <mergeCell ref="A15:N15"/>
    <mergeCell ref="A5:R5"/>
    <mergeCell ref="A6:R6"/>
    <mergeCell ref="A8:N9"/>
    <mergeCell ref="O8:O9"/>
    <mergeCell ref="P8:P9"/>
    <mergeCell ref="Q8:Q9"/>
    <mergeCell ref="R8:R9"/>
    <mergeCell ref="S8:S9"/>
    <mergeCell ref="A10:N10"/>
    <mergeCell ref="A11:N11"/>
    <mergeCell ref="A12:N12"/>
    <mergeCell ref="A13:N13"/>
    <mergeCell ref="A14:M14"/>
  </mergeCells>
  <pageMargins left="0.51181102362204722" right="0" top="0.35433070866141736" bottom="0.35433070866141736" header="0.31496062992125984" footer="0.11811023622047245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ОПиУ</vt:lpstr>
      <vt:lpstr>ДДС</vt:lpstr>
      <vt:lpstr>Капитал  </vt:lpstr>
      <vt:lpstr>ДДС!Область_печати</vt:lpstr>
      <vt:lpstr>'Капитал  '!Область_печати</vt:lpstr>
      <vt:lpstr>ОПиУ!Область_печати</vt:lpstr>
      <vt:lpstr>'ОФП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2024-05-23T10:41:49Z</cp:lastPrinted>
  <dcterms:created xsi:type="dcterms:W3CDTF">2023-11-14T09:06:34Z</dcterms:created>
  <dcterms:modified xsi:type="dcterms:W3CDTF">2024-05-28T05:30:37Z</dcterms:modified>
</cp:coreProperties>
</file>