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Отчеты на биржу\2023\189\2 кв\"/>
    </mc:Choice>
  </mc:AlternateContent>
  <xr:revisionPtr revIDLastSave="0" documentId="13_ncr:1_{9B58C34F-2914-4898-B6FC-46A0109AECEF}" xr6:coauthVersionLast="47" xr6:coauthVersionMax="47" xr10:uidLastSave="{00000000-0000-0000-0000-000000000000}"/>
  <bookViews>
    <workbookView xWindow="-120" yWindow="-120" windowWidth="29040" windowHeight="15840" tabRatio="912" firstSheet="3" activeTab="6" xr2:uid="{00000000-000D-0000-FFFF-FFFF00000000}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externalReferences>
    <externalReference r:id="rId8"/>
    <externalReference r:id="rId9"/>
  </externalReferences>
  <definedNames>
    <definedName name="_xlnm.Print_Area" localSheetId="2">Капитал!$B$15:$M$42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70" l="1"/>
  <c r="E51" i="69"/>
  <c r="E42" i="69"/>
  <c r="E34" i="69"/>
  <c r="E52" i="69" s="1"/>
  <c r="E55" i="69" s="1"/>
  <c r="E18" i="69"/>
  <c r="D54" i="69"/>
  <c r="D53" i="69"/>
  <c r="D49" i="69"/>
  <c r="D48" i="69"/>
  <c r="D47" i="69"/>
  <c r="D46" i="69"/>
  <c r="D45" i="69"/>
  <c r="D44" i="69"/>
  <c r="D51" i="69" s="1"/>
  <c r="D40" i="69"/>
  <c r="D39" i="69"/>
  <c r="D38" i="69"/>
  <c r="D37" i="69"/>
  <c r="D42" i="69" s="1"/>
  <c r="D36" i="69"/>
  <c r="D33" i="69"/>
  <c r="D32" i="69"/>
  <c r="D29" i="69"/>
  <c r="D28" i="69"/>
  <c r="D27" i="69"/>
  <c r="D26" i="69"/>
  <c r="D25" i="69"/>
  <c r="D24" i="69"/>
  <c r="D23" i="69"/>
  <c r="D22" i="69"/>
  <c r="D21" i="69"/>
  <c r="D20" i="69"/>
  <c r="D17" i="69"/>
  <c r="D16" i="69"/>
  <c r="D15" i="69"/>
  <c r="D14" i="69"/>
  <c r="D13" i="69"/>
  <c r="D12" i="69"/>
  <c r="D11" i="69"/>
  <c r="D10" i="69"/>
  <c r="D18" i="69" s="1"/>
  <c r="D31" i="69" s="1"/>
  <c r="D34" i="69" s="1"/>
  <c r="D8" i="69"/>
  <c r="B3" i="69"/>
  <c r="E28" i="67"/>
  <c r="E24" i="67"/>
  <c r="E37" i="67" s="1"/>
  <c r="E34" i="67" s="1"/>
  <c r="D39" i="67"/>
  <c r="D35" i="67"/>
  <c r="D26" i="67"/>
  <c r="D28" i="67" s="1"/>
  <c r="D24" i="67"/>
  <c r="D18" i="67"/>
  <c r="D17" i="67"/>
  <c r="D16" i="67"/>
  <c r="D15" i="67"/>
  <c r="D14" i="67"/>
  <c r="D13" i="67"/>
  <c r="D11" i="67"/>
  <c r="D20" i="67" s="1"/>
  <c r="D9" i="67"/>
  <c r="D8" i="67"/>
  <c r="E11" i="67"/>
  <c r="E20" i="67" s="1"/>
  <c r="D52" i="69" l="1"/>
  <c r="D55" i="69" s="1"/>
  <c r="E30" i="67"/>
  <c r="D30" i="67"/>
  <c r="D37" i="67"/>
  <c r="D34" i="67" s="1"/>
  <c r="B1" i="69" l="1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Aliyeva Karina</author>
  </authors>
  <commentList>
    <comment ref="D18" authorId="0" shapeId="0" xr:uid="{D5440653-A37D-4C6F-B69A-53B0771B3A07}">
      <text>
        <r>
          <rPr>
            <b/>
            <sz val="9"/>
            <color indexed="81"/>
            <rFont val="Tahoma"/>
            <family val="2"/>
            <charset val="204"/>
          </rPr>
          <t>Aliyeva Karina: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</commentList>
</comments>
</file>

<file path=xl/sharedStrings.xml><?xml version="1.0" encoding="utf-8"?>
<sst xmlns="http://schemas.openxmlformats.org/spreadsheetml/2006/main" count="502" uniqueCount="286">
  <si>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</si>
  <si>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</si>
  <si>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</si>
  <si>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</si>
  <si>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</si>
  <si>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</si>
  <si>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</si>
  <si>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</si>
  <si>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</si>
  <si>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</si>
  <si>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</si>
  <si>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</si>
  <si>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</si>
  <si>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</si>
  <si>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</si>
  <si>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</si>
  <si>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</si>
  <si>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</si>
  <si>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</si>
  <si>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</si>
  <si>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</si>
  <si>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</si>
  <si>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</si>
  <si>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</si>
  <si>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</si>
  <si>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</si>
  <si>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</si>
  <si>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</si>
  <si>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</si>
  <si>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</si>
  <si>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</si>
  <si>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</si>
  <si>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</si>
  <si>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</si>
  <si>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</si>
  <si>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</si>
  <si>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</si>
  <si>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</si>
  <si>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</si>
  <si>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</si>
  <si>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</si>
  <si>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</si>
  <si>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</si>
  <si>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</si>
  <si>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</si>
  <si>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</si>
  <si>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</si>
  <si>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</si>
  <si>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</si>
  <si>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</si>
  <si>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</si>
  <si>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</si>
  <si>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</si>
  <si>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</si>
  <si>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</si>
  <si>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</si>
  <si>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</si>
  <si>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</si>
  <si>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</si>
  <si>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</si>
  <si>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</si>
  <si>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</si>
  <si>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</si>
  <si>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</si>
  <si>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</si>
  <si>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</si>
  <si>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</si>
  <si>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</si>
  <si>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</si>
  <si>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</si>
  <si>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</si>
  <si>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</si>
  <si>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</si>
  <si>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</si>
  <si>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</si>
  <si>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</si>
  <si>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</si>
  <si>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</si>
  <si>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</si>
  <si>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</si>
  <si>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</si>
  <si>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</si>
  <si>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</si>
  <si>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</si>
  <si>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</si>
  <si>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</si>
  <si>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</si>
  <si>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</si>
  <si>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</si>
  <si>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</si>
  <si>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</si>
  <si>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</si>
  <si>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</si>
  <si>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</si>
  <si>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</si>
  <si>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</si>
  <si>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</si>
  <si>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</si>
  <si>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</si>
  <si>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</si>
  <si>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</si>
  <si>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</si>
  <si>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</si>
  <si>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</si>
  <si>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</si>
  <si>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</si>
  <si>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</si>
  <si>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</si>
  <si>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</si>
  <si>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</si>
  <si>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</si>
  <si>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</si>
  <si>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</si>
  <si>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</si>
  <si>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</si>
  <si>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</si>
  <si>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</si>
  <si>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</si>
  <si>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</si>
  <si>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</si>
  <si>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</si>
  <si>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</si>
  <si>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</si>
  <si>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</si>
  <si>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</si>
  <si>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</si>
  <si>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</si>
  <si>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</si>
  <si>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</si>
  <si>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</si>
  <si>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</si>
  <si>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</si>
  <si>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</si>
  <si>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</si>
  <si>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</si>
  <si>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</si>
  <si>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</si>
  <si>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</si>
  <si>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</si>
  <si>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</si>
  <si>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</si>
  <si>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</si>
  <si>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</si>
  <si>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</si>
  <si>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</si>
  <si>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</si>
  <si>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</si>
  <si>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</si>
  <si>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</si>
  <si>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</si>
  <si>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</si>
  <si>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</si>
  <si>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</si>
  <si>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</si>
  <si>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</si>
  <si>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</si>
  <si>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</si>
  <si>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</si>
  <si>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</si>
  <si>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</si>
  <si>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</si>
  <si>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</si>
  <si>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</si>
  <si>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</si>
  <si>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</si>
  <si>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</si>
  <si>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</si>
  <si>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</si>
  <si>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</si>
  <si>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</si>
  <si>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</si>
  <si>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</si>
  <si>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</si>
  <si>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</si>
  <si>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</si>
  <si>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</si>
  <si>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</si>
  <si>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</si>
  <si>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</si>
  <si>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</si>
  <si>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</si>
  <si>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</si>
  <si>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</si>
  <si>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</si>
  <si>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</si>
  <si>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</si>
  <si>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</si>
  <si>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</si>
  <si>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</si>
  <si>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</si>
  <si>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</si>
  <si>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</si>
  <si>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</si>
  <si>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</si>
  <si>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</si>
  <si>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</si>
  <si>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</si>
  <si>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</si>
  <si>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</si>
  <si>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</si>
  <si>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</si>
  <si>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</si>
  <si>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</si>
  <si>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</si>
  <si>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</si>
  <si>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</si>
  <si>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</si>
  <si>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</si>
  <si>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</si>
  <si>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</si>
  <si>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</si>
  <si>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</si>
  <si>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</si>
  <si>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</si>
  <si>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</si>
  <si>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</si>
  <si>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</si>
  <si>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</si>
  <si>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</si>
  <si>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</si>
  <si>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</si>
  <si>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</si>
  <si>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</si>
  <si>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</si>
  <si>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</si>
  <si>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</si>
  <si>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</si>
  <si>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</si>
  <si>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</si>
  <si>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</si>
  <si>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</si>
  <si>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</si>
  <si>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</si>
  <si>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</si>
  <si>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</si>
  <si>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</si>
  <si>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</si>
  <si>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</si>
  <si>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</si>
  <si>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</si>
  <si>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</si>
  <si>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</si>
  <si>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</si>
  <si>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</si>
  <si>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</si>
  <si>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</si>
  <si>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</si>
  <si>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Поступление от продажи дочерней компании</t>
  </si>
  <si>
    <t xml:space="preserve">Прочие поступления </t>
  </si>
  <si>
    <t>Прочие выплаты</t>
  </si>
  <si>
    <t>Убыток от продажи дочерней компании</t>
  </si>
  <si>
    <t>Всего собственный капитал</t>
  </si>
  <si>
    <t>Карибаев М.Ж.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</si>
  <si>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</si>
  <si>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</si>
  <si>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</si>
  <si>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</si>
  <si>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</si>
  <si>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</si>
  <si>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</si>
  <si>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</si>
  <si>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</si>
  <si>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</si>
  <si>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</si>
  <si>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</si>
  <si>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</si>
  <si>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</si>
  <si>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(Восстановление)/начисление резерва по сомнительной задолженности</t>
  </si>
  <si>
    <t>Уменьшение/(увеличение) прочей долгосрочной дебиторской задолженности</t>
  </si>
  <si>
    <t>Чистый эффект от операций с акционерами</t>
  </si>
  <si>
    <t>Возврат выданных займов акционерам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</si>
  <si>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</si>
  <si>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2022 год</t>
  </si>
  <si>
    <t xml:space="preserve"> Нераспреде-ленная прибыль  </t>
  </si>
  <si>
    <t xml:space="preserve">Доля мень-шинства </t>
  </si>
  <si>
    <t>Выпуск привелегированных акций</t>
  </si>
  <si>
    <t>Вице-президент по экономике и финансам</t>
  </si>
  <si>
    <t>АО «ASTEL» (АСТЕЛ) И ЕГО ДОЧЕРНИЕ КОМПАНИИ</t>
  </si>
  <si>
    <t>2023 год</t>
  </si>
  <si>
    <t>Сальдо на 01.01.2022</t>
  </si>
  <si>
    <t>Сальдо на 31.12.2022</t>
  </si>
  <si>
    <t>1 полугодие 2023 г.</t>
  </si>
  <si>
    <t>1 полугодие 2022 г.</t>
  </si>
  <si>
    <t>ПО СОСТОЯНИЮ НА 30 ИЮНЯ 2023 г.</t>
  </si>
  <si>
    <t>Сальдо на 30.06.2023</t>
  </si>
  <si>
    <t>ЗА 6 МЕСЯЦЕВ, ЗАВЕРШИВШИХСЯ 30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</si>
</sst>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186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/>
    <xf numFmtId="0" fontId="18" fillId="0" borderId="0" xfId="3" applyFont="1" applyAlignment="1">
      <alignment vertical="center"/>
    </xf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7" fillId="0" borderId="12" xfId="0" applyNumberFormat="1" applyFont="1" applyBorder="1" applyAlignment="1">
      <alignment horizontal="right"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70" fontId="0" fillId="0" borderId="0" xfId="0" applyNumberFormat="1"/>
    <xf numFmtId="0" fontId="39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wrapText="1" indent="2"/>
    </xf>
    <xf numFmtId="0" fontId="40" fillId="0" borderId="0" xfId="0" applyFont="1" applyAlignment="1">
      <alignment horizontal="left" wrapText="1" indent="1"/>
    </xf>
    <xf numFmtId="0" fontId="41" fillId="0" borderId="0" xfId="0" applyFont="1"/>
    <xf numFmtId="0" fontId="11" fillId="0" borderId="0" xfId="0" applyFont="1"/>
    <xf numFmtId="0" fontId="42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164" fontId="11" fillId="0" borderId="0" xfId="5" applyFont="1" applyAlignment="1">
      <alignment horizontal="right" wrapText="1"/>
    </xf>
    <xf numFmtId="0" fontId="31" fillId="0" borderId="17" xfId="0" applyFont="1" applyBorder="1" applyAlignment="1">
      <alignment vertical="top" wrapText="1"/>
    </xf>
    <xf numFmtId="165" fontId="0" fillId="0" borderId="0" xfId="5" applyNumberFormat="1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7" fillId="0" borderId="0" xfId="3" applyFont="1" applyAlignment="1">
      <alignment horizontal="left"/>
    </xf>
    <xf numFmtId="0" fontId="18" fillId="0" borderId="7" xfId="3" applyFont="1" applyBorder="1"/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  <xf numFmtId="169" fontId="11" fillId="0" borderId="9" xfId="0" applyNumberFormat="1" applyFont="1" applyBorder="1" applyAlignment="1">
      <alignment wrapText="1"/>
    </xf>
  </cellXfs>
  <cellStyles count="16">
    <cellStyle name="_x000d__x000a_JournalTemplate=C:\COMFO\CTALK\JOURSTD.TPL_x000d__x000a_LbStateAddress=3 3 0 251 1 89 2 311_x000d__x000a_LbStateJou" xfId="1" xr:uid="{00000000-0005-0000-0000-000000000000}"/>
    <cellStyle name="Comma [0] 2" xfId="11" xr:uid="{00000000-0005-0000-0000-000001000000}"/>
    <cellStyle name="Comma 3" xfId="10" xr:uid="{00000000-0005-0000-0000-000002000000}"/>
    <cellStyle name="Normal 2" xfId="13" xr:uid="{00000000-0005-0000-0000-000003000000}"/>
    <cellStyle name="Normal 2 2" xfId="14" xr:uid="{00000000-0005-0000-0000-000004000000}"/>
    <cellStyle name="Normal_CF Support" xfId="15" xr:uid="{00000000-0005-0000-0000-000005000000}"/>
    <cellStyle name="Обычный" xfId="0" builtinId="0"/>
    <cellStyle name="Обычный 2" xfId="2" xr:uid="{00000000-0005-0000-0000-000007000000}"/>
    <cellStyle name="Обычный 3" xfId="7" xr:uid="{00000000-0005-0000-0000-000008000000}"/>
    <cellStyle name="Обычный_Финансовый результат 1полугодие_06 " xfId="3" xr:uid="{00000000-0005-0000-0000-000009000000}"/>
    <cellStyle name="Процентный 2" xfId="9" xr:uid="{00000000-0005-0000-0000-00000A000000}"/>
    <cellStyle name="Стиль 1" xfId="4" xr:uid="{00000000-0005-0000-0000-00000B000000}"/>
    <cellStyle name="Финансовый" xfId="5" builtinId="3"/>
    <cellStyle name="Финансовый 10" xfId="6" xr:uid="{00000000-0005-0000-0000-00000D000000}"/>
    <cellStyle name="Финансовый 2" xfId="8" xr:uid="{00000000-0005-0000-0000-00000E000000}"/>
    <cellStyle name="Финансовый 3" xfId="12" xr:uid="{00000000-0005-0000-0000-00000F000000}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Dep/&#1055;&#1083;&#1072;&#1085;&#1086;&#1074;&#1086;%20&#1101;&#1082;&#1086;&#1085;&#1086;&#1084;&#1080;&#1095;&#1077;&#1089;&#1082;&#1080;&#1081;%20&#1086;&#1090;&#1076;&#1077;&#1083;/Report%20-%20&#1050;&#1054;&#1053;&#1057;&#1054;&#1051;&#1048;&#1044;&#1040;&#1062;&#1048;&#1071;/1%20&#1050;&#1054;&#1053;&#1057;&#1054;&#1051;&#1048;&#1044;&#1040;&#1062;&#1048;&#1071;/&#1050;&#1086;&#1085;&#1089;&#1086;&#1083;&#1080;&#1076;&#1072;&#1094;&#1080;&#1103;_2022/2.&#1050;&#1086;&#1085;&#1089;&#1086;&#1083;&#1080;&#1076;&#1072;&#1094;&#1080;&#1103;%202%20&#1082;&#1074;&#1072;&#1088;&#1090;&#1072;&#1083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Dep\&#1055;&#1083;&#1072;&#1085;&#1086;&#1074;&#1086;%20&#1101;&#1082;&#1086;&#1085;&#1086;&#1084;&#1080;&#1095;&#1077;&#1089;&#1082;&#1080;&#1081;%20&#1086;&#1090;&#1076;&#1077;&#1083;\Report%20-%20&#1050;&#1054;&#1053;&#1057;&#1054;&#1051;&#1048;&#1044;&#1040;&#1062;&#1048;&#1071;\1%20&#1050;&#1054;&#1053;&#1057;&#1054;&#1051;&#1048;&#1044;&#1040;&#1062;&#1048;&#1071;\&#1050;&#1086;&#1085;&#1089;&#1086;&#1083;&#1080;&#1076;&#1072;&#1094;&#1080;&#1103;_2023\2%20&#1082;&#1074;&#1072;&#1088;&#1090;&#1072;&#1083;\2.&#1050;&#1086;&#1085;&#1089;&#1086;&#1083;&#1080;&#1076;&#1072;&#1094;&#1080;&#1103;%202%20&#1082;&#1074;&#1072;&#1088;&#1090;&#1072;&#1083;%202023.xlsx" TargetMode="External"/><Relationship Id="rId1" Type="http://schemas.openxmlformats.org/officeDocument/2006/relationships/externalLinkPath" Target="/FinDep/&#1055;&#1083;&#1072;&#1085;&#1086;&#1074;&#1086;%20&#1101;&#1082;&#1086;&#1085;&#1086;&#1084;&#1080;&#1095;&#1077;&#1089;&#1082;&#1080;&#1081;%20&#1086;&#1090;&#1076;&#1077;&#1083;/Report%20-%20&#1050;&#1054;&#1053;&#1057;&#1054;&#1051;&#1048;&#1044;&#1040;&#1062;&#1048;&#1071;/1%20&#1050;&#1054;&#1053;&#1057;&#1054;&#1051;&#1048;&#1044;&#1040;&#1062;&#1048;&#1071;/&#1050;&#1086;&#1085;&#1089;&#1086;&#1083;&#1080;&#1076;&#1072;&#1094;&#1080;&#1103;_2023/2%20&#1082;&#1074;&#1072;&#1088;&#1090;&#1072;&#1083;/2.&#1050;&#1086;&#1085;&#1089;&#1086;&#1083;&#1080;&#1076;&#1072;&#1094;&#1080;&#1103;%202%20&#1082;&#1074;&#1072;&#1088;&#1090;&#1072;&#108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_до"/>
      <sheetName val="ДиР_до"/>
      <sheetName val="взаимозачеты"/>
      <sheetName val="услуги"/>
      <sheetName val="ТМЦ"/>
      <sheetName val="ОС"/>
      <sheetName val="корр"/>
      <sheetName val="курсовая"/>
      <sheetName val="РАСЧЕТ ПРИБЫЛИ НА АКЦИЮ"/>
      <sheetName val="ОСиНМА"/>
      <sheetName val="журнал проводок"/>
      <sheetName val="Доля меньш"/>
      <sheetName val="Лист1"/>
      <sheetName val="ТМЗ"/>
      <sheetName val="Баланс_консол"/>
      <sheetName val="Капитал"/>
      <sheetName val="ДиР_консол"/>
      <sheetName val="ДДС консол"/>
      <sheetName val="жкп для форм"/>
      <sheetName val="1"/>
      <sheetName val="2"/>
      <sheetName val="3"/>
      <sheetName val="4"/>
      <sheetName val="Поясн запис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B1" t="str">
            <v>АО «ASTEL» (АСТЕЛ) И ЕГО ДОЧЕРНИЕ КОМПАНИИ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аланс_до"/>
      <sheetName val="ДиР_до"/>
      <sheetName val="взаимозачеты"/>
      <sheetName val="услуги"/>
      <sheetName val="ТМЦ"/>
      <sheetName val="ОС"/>
      <sheetName val="корр"/>
      <sheetName val="курсовая"/>
      <sheetName val="РАСЧЕТ ПРИБЫЛИ НА АКЦИЮ"/>
      <sheetName val="ОСиНМА"/>
      <sheetName val="журнал проводок"/>
      <sheetName val="Доля меньш"/>
      <sheetName val="Лист1"/>
      <sheetName val="ТМЗ"/>
      <sheetName val="Баланс_консол"/>
      <sheetName val="Капитал"/>
      <sheetName val="ДиР_консол"/>
      <sheetName val="ДДС консол"/>
      <sheetName val="жкп для форм"/>
      <sheetName val="1"/>
      <sheetName val="2"/>
      <sheetName val="3"/>
      <sheetName val="4"/>
      <sheetName val="Поясн запис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B11">
            <v>3443.2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N5">
            <v>5117103.2360164253</v>
          </cell>
        </row>
        <row r="6">
          <cell r="N6">
            <v>-3297571.6652006628</v>
          </cell>
        </row>
        <row r="8">
          <cell r="N8">
            <v>80143</v>
          </cell>
        </row>
        <row r="9">
          <cell r="N9">
            <v>0</v>
          </cell>
        </row>
        <row r="10">
          <cell r="N10">
            <v>-205897</v>
          </cell>
        </row>
        <row r="11">
          <cell r="N11">
            <v>-851492.26958780107</v>
          </cell>
        </row>
        <row r="12">
          <cell r="N12">
            <v>-1372</v>
          </cell>
        </row>
        <row r="13">
          <cell r="N13">
            <v>-31929.488926642913</v>
          </cell>
        </row>
        <row r="14">
          <cell r="N14">
            <v>3480</v>
          </cell>
        </row>
        <row r="24">
          <cell r="N24">
            <v>223.09679437225722</v>
          </cell>
        </row>
      </sheetData>
      <sheetData sheetId="17">
        <row r="9">
          <cell r="D9" t="str">
            <v>e111</v>
          </cell>
          <cell r="AA9">
            <v>812464</v>
          </cell>
        </row>
        <row r="10">
          <cell r="AA10">
            <v>0</v>
          </cell>
        </row>
        <row r="11">
          <cell r="D11" t="str">
            <v>e112</v>
          </cell>
          <cell r="AA11">
            <v>386533.51214270457</v>
          </cell>
        </row>
        <row r="12">
          <cell r="D12" t="str">
            <v>e115</v>
          </cell>
          <cell r="AA12">
            <v>0</v>
          </cell>
        </row>
        <row r="13">
          <cell r="D13" t="str">
            <v>e135</v>
          </cell>
          <cell r="AA13">
            <v>0</v>
          </cell>
        </row>
        <row r="14">
          <cell r="D14" t="str">
            <v>e117</v>
          </cell>
          <cell r="AA14">
            <v>0</v>
          </cell>
        </row>
        <row r="15">
          <cell r="D15" t="str">
            <v>e119</v>
          </cell>
          <cell r="AA15">
            <v>1201.8005500000002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D18" t="str">
            <v>e114</v>
          </cell>
          <cell r="AA18">
            <v>-80143</v>
          </cell>
        </row>
        <row r="19">
          <cell r="D19" t="str">
            <v>e121</v>
          </cell>
          <cell r="AA19">
            <v>31929</v>
          </cell>
        </row>
        <row r="20">
          <cell r="D20" t="str">
            <v>e113</v>
          </cell>
          <cell r="AA20">
            <v>1372</v>
          </cell>
        </row>
        <row r="21">
          <cell r="D21" t="str">
            <v>e11</v>
          </cell>
          <cell r="AA21">
            <v>1153357.3126927046</v>
          </cell>
        </row>
        <row r="22">
          <cell r="AA22">
            <v>0</v>
          </cell>
        </row>
        <row r="23">
          <cell r="D23" t="str">
            <v>e123</v>
          </cell>
          <cell r="AA23">
            <v>250666</v>
          </cell>
        </row>
        <row r="24">
          <cell r="D24" t="str">
            <v>e126</v>
          </cell>
          <cell r="AA24">
            <v>-143272.44560000001</v>
          </cell>
        </row>
        <row r="25">
          <cell r="D25" t="str">
            <v>e124</v>
          </cell>
          <cell r="AA25">
            <v>-365664</v>
          </cell>
        </row>
        <row r="26">
          <cell r="D26" t="str">
            <v>e125</v>
          </cell>
          <cell r="AA26">
            <v>-624822</v>
          </cell>
        </row>
        <row r="27">
          <cell r="D27" t="str">
            <v>e122</v>
          </cell>
          <cell r="AA27">
            <v>-311247</v>
          </cell>
        </row>
        <row r="28">
          <cell r="D28" t="str">
            <v>e127</v>
          </cell>
          <cell r="AA28">
            <v>95027.894090000002</v>
          </cell>
        </row>
        <row r="29">
          <cell r="D29" t="str">
            <v>e129</v>
          </cell>
          <cell r="AA29">
            <v>691040.04295999999</v>
          </cell>
        </row>
        <row r="30">
          <cell r="D30" t="str">
            <v>e128</v>
          </cell>
          <cell r="AA30">
            <v>-313239</v>
          </cell>
        </row>
        <row r="31">
          <cell r="D31" t="str">
            <v>e138</v>
          </cell>
          <cell r="AA31">
            <v>0</v>
          </cell>
        </row>
        <row r="33">
          <cell r="D33" t="str">
            <v>e12</v>
          </cell>
          <cell r="AA33">
            <v>431846.80414270458</v>
          </cell>
        </row>
        <row r="35">
          <cell r="D35" t="str">
            <v>e132</v>
          </cell>
          <cell r="AA35">
            <v>-205249</v>
          </cell>
        </row>
        <row r="36">
          <cell r="D36" t="str">
            <v>e137</v>
          </cell>
          <cell r="AA36">
            <v>0</v>
          </cell>
        </row>
        <row r="37">
          <cell r="D37" t="str">
            <v>e131</v>
          </cell>
          <cell r="AA37">
            <v>-1372.0833300000002</v>
          </cell>
        </row>
        <row r="39">
          <cell r="D39" t="str">
            <v>e1</v>
          </cell>
          <cell r="AA39">
            <v>225225.72081270459</v>
          </cell>
        </row>
        <row r="42">
          <cell r="D42" t="str">
            <v>e211</v>
          </cell>
          <cell r="AA42">
            <v>-284248.74020773987</v>
          </cell>
        </row>
        <row r="43">
          <cell r="D43" t="str">
            <v>e212</v>
          </cell>
          <cell r="AA43">
            <v>12480.37727690003</v>
          </cell>
        </row>
        <row r="44">
          <cell r="D44" t="str">
            <v>e211</v>
          </cell>
          <cell r="AA44">
            <v>0</v>
          </cell>
        </row>
        <row r="45">
          <cell r="D45" t="str">
            <v>e212</v>
          </cell>
          <cell r="AA45">
            <v>0</v>
          </cell>
        </row>
        <row r="46">
          <cell r="D46" t="str">
            <v>e213</v>
          </cell>
          <cell r="AA46">
            <v>0</v>
          </cell>
        </row>
        <row r="47">
          <cell r="D47" t="str">
            <v>e214</v>
          </cell>
          <cell r="AA47">
            <v>0</v>
          </cell>
        </row>
        <row r="48">
          <cell r="D48" t="str">
            <v>e216</v>
          </cell>
          <cell r="AA48">
            <v>0</v>
          </cell>
        </row>
        <row r="49">
          <cell r="D49" t="str">
            <v>e215</v>
          </cell>
          <cell r="AA49">
            <v>0</v>
          </cell>
        </row>
        <row r="50">
          <cell r="AA50">
            <v>0</v>
          </cell>
        </row>
        <row r="51">
          <cell r="AA51">
            <v>0</v>
          </cell>
        </row>
        <row r="53">
          <cell r="D53" t="str">
            <v>e2</v>
          </cell>
          <cell r="AA53">
            <v>-271768.36293083982</v>
          </cell>
        </row>
        <row r="56">
          <cell r="D56" t="str">
            <v>e312</v>
          </cell>
          <cell r="AA56">
            <v>0</v>
          </cell>
        </row>
        <row r="57">
          <cell r="D57" t="str">
            <v>e316</v>
          </cell>
          <cell r="AA57">
            <v>195000</v>
          </cell>
        </row>
        <row r="58">
          <cell r="D58" t="str">
            <v>e311</v>
          </cell>
          <cell r="AA58">
            <v>-195000</v>
          </cell>
        </row>
        <row r="59">
          <cell r="D59" t="str">
            <v>e317</v>
          </cell>
          <cell r="AA59">
            <v>0</v>
          </cell>
        </row>
        <row r="60">
          <cell r="D60" t="str">
            <v>e3</v>
          </cell>
          <cell r="AA60">
            <v>0</v>
          </cell>
        </row>
        <row r="62">
          <cell r="D62" t="str">
            <v>e4</v>
          </cell>
          <cell r="AA62">
            <v>-46542.642118135234</v>
          </cell>
        </row>
        <row r="63">
          <cell r="D63" t="str">
            <v>e5</v>
          </cell>
          <cell r="AA63">
            <v>1883464</v>
          </cell>
        </row>
        <row r="64">
          <cell r="D64" t="str">
            <v>e7</v>
          </cell>
          <cell r="AA64">
            <v>1814599</v>
          </cell>
        </row>
        <row r="65">
          <cell r="D65" t="str">
            <v>e6</v>
          </cell>
          <cell r="AA65">
            <v>-22322</v>
          </cell>
        </row>
        <row r="68">
          <cell r="AA68">
            <v>0</v>
          </cell>
        </row>
        <row r="69">
          <cell r="AA69">
            <v>0</v>
          </cell>
        </row>
        <row r="70">
          <cell r="AA70">
            <v>0</v>
          </cell>
        </row>
      </sheetData>
      <sheetData sheetId="18"/>
      <sheetData sheetId="19">
        <row r="25">
          <cell r="F25">
            <v>1883464</v>
          </cell>
        </row>
      </sheetData>
      <sheetData sheetId="20">
        <row r="3">
          <cell r="B3" t="str">
            <v>ПО СОСТОЯНИЮ НА 30 ИЮНЯ 2023 г.</v>
          </cell>
        </row>
      </sheetData>
      <sheetData sheetId="21">
        <row r="8">
          <cell r="A8" t="str">
            <v>e111</v>
          </cell>
        </row>
        <row r="10">
          <cell r="A10" t="str">
            <v>e112</v>
          </cell>
        </row>
        <row r="11">
          <cell r="A11" t="str">
            <v>e114</v>
          </cell>
        </row>
        <row r="12">
          <cell r="A12" t="str">
            <v>e113</v>
          </cell>
        </row>
        <row r="13">
          <cell r="A13" t="str">
            <v>e135</v>
          </cell>
        </row>
        <row r="14">
          <cell r="A14" t="str">
            <v>e117</v>
          </cell>
        </row>
        <row r="15">
          <cell r="A15" t="str">
            <v>e119</v>
          </cell>
        </row>
        <row r="16">
          <cell r="A16" t="str">
            <v>e118</v>
          </cell>
        </row>
        <row r="17">
          <cell r="A17" t="str">
            <v>e121</v>
          </cell>
        </row>
        <row r="20">
          <cell r="A20" t="str">
            <v>e122</v>
          </cell>
        </row>
        <row r="21">
          <cell r="A21" t="str">
            <v>e123</v>
          </cell>
        </row>
        <row r="22">
          <cell r="A22" t="str">
            <v>e124</v>
          </cell>
        </row>
        <row r="23">
          <cell r="A23" t="str">
            <v>e125</v>
          </cell>
        </row>
        <row r="24">
          <cell r="A24" t="str">
            <v>e126</v>
          </cell>
        </row>
        <row r="25">
          <cell r="A25" t="str">
            <v>e138</v>
          </cell>
        </row>
        <row r="26">
          <cell r="A26" t="str">
            <v>e127</v>
          </cell>
        </row>
        <row r="27">
          <cell r="A27" t="str">
            <v>e128</v>
          </cell>
        </row>
        <row r="29">
          <cell r="A29" t="str">
            <v>e129</v>
          </cell>
        </row>
        <row r="32">
          <cell r="A32" t="str">
            <v>e131</v>
          </cell>
        </row>
        <row r="33">
          <cell r="A33" t="str">
            <v>e132</v>
          </cell>
        </row>
        <row r="36">
          <cell r="A36" t="str">
            <v>e211</v>
          </cell>
        </row>
        <row r="37">
          <cell r="A37" t="str">
            <v>e212</v>
          </cell>
        </row>
        <row r="38">
          <cell r="A38" t="str">
            <v>e215</v>
          </cell>
        </row>
        <row r="39">
          <cell r="A39" t="str">
            <v>e213</v>
          </cell>
        </row>
        <row r="44">
          <cell r="A44" t="str">
            <v>e311</v>
          </cell>
        </row>
        <row r="45">
          <cell r="A45" t="str">
            <v>e316</v>
          </cell>
        </row>
        <row r="46">
          <cell r="A46" t="str">
            <v>e312</v>
          </cell>
        </row>
        <row r="47">
          <cell r="A47" t="str">
            <v>e313</v>
          </cell>
        </row>
        <row r="48">
          <cell r="A48" t="str">
            <v>e315</v>
          </cell>
        </row>
        <row r="49">
          <cell r="A49" t="str">
            <v>e317</v>
          </cell>
        </row>
        <row r="54">
          <cell r="A54" t="str">
            <v>e6</v>
          </cell>
        </row>
      </sheetData>
      <sheetData sheetId="22">
        <row r="22">
          <cell r="Q22">
            <v>5285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2">
        <v>39835</v>
      </c>
      <c r="B1" s="73" t="s">
        <v>200</v>
      </c>
      <c r="C1" s="73" t="s">
        <v>201</v>
      </c>
      <c r="D1" s="1">
        <v>3310</v>
      </c>
      <c r="E1" s="1" t="s">
        <v>67</v>
      </c>
      <c r="F1" s="1">
        <v>1330</v>
      </c>
      <c r="G1" s="74">
        <v>6652.17</v>
      </c>
      <c r="H1" s="1" t="s">
        <v>138</v>
      </c>
      <c r="I1" s="74">
        <v>418836757.04000002</v>
      </c>
    </row>
    <row r="2" spans="1:9" ht="22.5" x14ac:dyDescent="0.2">
      <c r="A2" s="1"/>
      <c r="B2" s="1"/>
      <c r="C2" s="73" t="s">
        <v>136</v>
      </c>
      <c r="D2" s="73" t="s">
        <v>137</v>
      </c>
      <c r="E2" s="1" t="s">
        <v>67</v>
      </c>
      <c r="F2" s="1"/>
      <c r="G2" s="74">
        <v>6652.17</v>
      </c>
      <c r="H2" s="73" t="s">
        <v>137</v>
      </c>
      <c r="I2" s="1"/>
    </row>
    <row r="3" spans="1:9" x14ac:dyDescent="0.2">
      <c r="A3" s="1"/>
      <c r="B3" s="1"/>
      <c r="C3" s="1" t="s">
        <v>202</v>
      </c>
      <c r="D3" s="1"/>
      <c r="E3" s="1" t="s">
        <v>67</v>
      </c>
      <c r="F3" s="1"/>
      <c r="G3" s="1" t="s">
        <v>203</v>
      </c>
      <c r="H3" s="1"/>
      <c r="I3" s="1" t="s">
        <v>67</v>
      </c>
    </row>
    <row r="4" spans="1:9" ht="56.25" x14ac:dyDescent="0.2">
      <c r="A4" s="72">
        <v>39835</v>
      </c>
      <c r="B4" s="73" t="s">
        <v>204</v>
      </c>
      <c r="C4" s="73" t="s">
        <v>201</v>
      </c>
      <c r="D4" s="1">
        <v>3310</v>
      </c>
      <c r="E4" s="1" t="s">
        <v>67</v>
      </c>
      <c r="F4" s="1">
        <v>1330</v>
      </c>
      <c r="G4" s="74">
        <v>32147.83</v>
      </c>
      <c r="H4" s="1" t="s">
        <v>138</v>
      </c>
      <c r="I4" s="74">
        <v>418804609.20999998</v>
      </c>
    </row>
    <row r="5" spans="1:9" ht="22.5" x14ac:dyDescent="0.2">
      <c r="A5" s="1"/>
      <c r="B5" s="1"/>
      <c r="C5" s="73" t="s">
        <v>136</v>
      </c>
      <c r="D5" s="73" t="s">
        <v>137</v>
      </c>
      <c r="E5" s="1" t="s">
        <v>67</v>
      </c>
      <c r="F5" s="1"/>
      <c r="G5" s="74">
        <v>32147.83</v>
      </c>
      <c r="H5" s="73" t="s">
        <v>137</v>
      </c>
      <c r="I5" s="1"/>
    </row>
    <row r="6" spans="1:9" x14ac:dyDescent="0.2">
      <c r="A6" s="1"/>
      <c r="B6" s="1"/>
      <c r="C6" s="1" t="s">
        <v>202</v>
      </c>
      <c r="D6" s="1"/>
      <c r="E6" s="1" t="s">
        <v>67</v>
      </c>
      <c r="F6" s="1"/>
      <c r="G6" s="1" t="s">
        <v>205</v>
      </c>
      <c r="H6" s="1"/>
      <c r="I6" s="1" t="s">
        <v>67</v>
      </c>
    </row>
    <row r="7" spans="1:9" ht="56.25" x14ac:dyDescent="0.2">
      <c r="A7" s="72">
        <v>39835</v>
      </c>
      <c r="B7" s="73" t="s">
        <v>206</v>
      </c>
      <c r="C7" s="73" t="s">
        <v>201</v>
      </c>
      <c r="D7" s="1">
        <v>3310</v>
      </c>
      <c r="E7" s="1" t="s">
        <v>67</v>
      </c>
      <c r="F7" s="1">
        <v>1330</v>
      </c>
      <c r="G7" s="74">
        <v>9730.26</v>
      </c>
      <c r="H7" s="1" t="s">
        <v>138</v>
      </c>
      <c r="I7" s="74">
        <v>418794878.94999999</v>
      </c>
    </row>
    <row r="8" spans="1:9" ht="22.5" x14ac:dyDescent="0.2">
      <c r="A8" s="1"/>
      <c r="B8" s="1"/>
      <c r="C8" s="73" t="s">
        <v>136</v>
      </c>
      <c r="D8" s="73" t="s">
        <v>137</v>
      </c>
      <c r="E8" s="1" t="s">
        <v>67</v>
      </c>
      <c r="F8" s="1"/>
      <c r="G8" s="74">
        <v>9730.26</v>
      </c>
      <c r="H8" s="73" t="s">
        <v>137</v>
      </c>
      <c r="I8" s="1"/>
    </row>
    <row r="9" spans="1:9" x14ac:dyDescent="0.2">
      <c r="A9" s="1"/>
      <c r="B9" s="1"/>
      <c r="C9" s="1" t="s">
        <v>202</v>
      </c>
      <c r="D9" s="1"/>
      <c r="E9" s="1" t="s">
        <v>67</v>
      </c>
      <c r="F9" s="1"/>
      <c r="G9" s="1" t="s">
        <v>207</v>
      </c>
      <c r="H9" s="1"/>
      <c r="I9" s="1" t="s">
        <v>67</v>
      </c>
    </row>
    <row r="10" spans="1:9" ht="56.25" x14ac:dyDescent="0.2">
      <c r="A10" s="72">
        <v>39835</v>
      </c>
      <c r="B10" s="73" t="s">
        <v>208</v>
      </c>
      <c r="C10" s="73" t="s">
        <v>209</v>
      </c>
      <c r="D10" s="1">
        <v>3310</v>
      </c>
      <c r="E10" s="1" t="s">
        <v>67</v>
      </c>
      <c r="F10" s="1">
        <v>1330</v>
      </c>
      <c r="G10" s="74">
        <v>10811.4</v>
      </c>
      <c r="H10" s="1" t="s">
        <v>138</v>
      </c>
      <c r="I10" s="74">
        <v>418784067.55000001</v>
      </c>
    </row>
    <row r="11" spans="1:9" ht="22.5" x14ac:dyDescent="0.2">
      <c r="A11" s="1"/>
      <c r="B11" s="1"/>
      <c r="C11" s="73" t="s">
        <v>136</v>
      </c>
      <c r="D11" s="73" t="s">
        <v>137</v>
      </c>
      <c r="E11" s="1" t="s">
        <v>67</v>
      </c>
      <c r="F11" s="1"/>
      <c r="G11" s="74">
        <v>10811.4</v>
      </c>
      <c r="H11" s="73" t="s">
        <v>137</v>
      </c>
      <c r="I11" s="1"/>
    </row>
    <row r="12" spans="1:9" x14ac:dyDescent="0.2">
      <c r="A12" s="1"/>
      <c r="B12" s="1"/>
      <c r="C12" s="1" t="s">
        <v>202</v>
      </c>
      <c r="D12" s="1"/>
      <c r="E12" s="1" t="s">
        <v>67</v>
      </c>
      <c r="F12" s="1"/>
      <c r="G12" s="1" t="s">
        <v>205</v>
      </c>
      <c r="H12" s="1"/>
      <c r="I12" s="1" t="s">
        <v>67</v>
      </c>
    </row>
    <row r="13" spans="1:9" ht="56.25" x14ac:dyDescent="0.2">
      <c r="A13" s="72">
        <v>39835</v>
      </c>
      <c r="B13" s="73" t="s">
        <v>208</v>
      </c>
      <c r="C13" s="73" t="s">
        <v>209</v>
      </c>
      <c r="D13" s="1">
        <v>3310</v>
      </c>
      <c r="E13" s="1" t="s">
        <v>67</v>
      </c>
      <c r="F13" s="1">
        <v>1330</v>
      </c>
      <c r="G13" s="74">
        <v>2162.2800000000002</v>
      </c>
      <c r="H13" s="1" t="s">
        <v>138</v>
      </c>
      <c r="I13" s="74">
        <v>418781905.26999998</v>
      </c>
    </row>
    <row r="14" spans="1:9" ht="22.5" x14ac:dyDescent="0.2">
      <c r="A14" s="1"/>
      <c r="B14" s="1"/>
      <c r="C14" s="73" t="s">
        <v>136</v>
      </c>
      <c r="D14" s="73" t="s">
        <v>137</v>
      </c>
      <c r="E14" s="1" t="s">
        <v>67</v>
      </c>
      <c r="F14" s="1"/>
      <c r="G14" s="74">
        <v>2162.2800000000002</v>
      </c>
      <c r="H14" s="73" t="s">
        <v>137</v>
      </c>
      <c r="I14" s="1"/>
    </row>
    <row r="15" spans="1:9" x14ac:dyDescent="0.2">
      <c r="A15" s="1"/>
      <c r="B15" s="1"/>
      <c r="C15" s="1" t="s">
        <v>202</v>
      </c>
      <c r="D15" s="1"/>
      <c r="E15" s="1" t="s">
        <v>67</v>
      </c>
      <c r="F15" s="1"/>
      <c r="G15" s="1" t="s">
        <v>203</v>
      </c>
      <c r="H15" s="1"/>
      <c r="I15" s="1" t="s">
        <v>67</v>
      </c>
    </row>
    <row r="16" spans="1:9" ht="56.25" x14ac:dyDescent="0.2">
      <c r="A16" s="72">
        <v>39835</v>
      </c>
      <c r="B16" s="73" t="s">
        <v>208</v>
      </c>
      <c r="C16" s="73" t="s">
        <v>210</v>
      </c>
      <c r="D16" s="1">
        <v>3310</v>
      </c>
      <c r="E16" s="1" t="s">
        <v>67</v>
      </c>
      <c r="F16" s="1">
        <v>1330</v>
      </c>
      <c r="G16" s="74">
        <v>2162.2800000000002</v>
      </c>
      <c r="H16" s="1" t="s">
        <v>138</v>
      </c>
      <c r="I16" s="74">
        <v>418779742.99000001</v>
      </c>
    </row>
    <row r="17" spans="1:9" ht="22.5" x14ac:dyDescent="0.2">
      <c r="A17" s="1"/>
      <c r="B17" s="1"/>
      <c r="C17" s="73" t="s">
        <v>136</v>
      </c>
      <c r="D17" s="73" t="s">
        <v>137</v>
      </c>
      <c r="E17" s="1" t="s">
        <v>67</v>
      </c>
      <c r="F17" s="1"/>
      <c r="G17" s="74">
        <v>2162.2800000000002</v>
      </c>
      <c r="H17" s="73" t="s">
        <v>137</v>
      </c>
      <c r="I17" s="1"/>
    </row>
    <row r="18" spans="1:9" x14ac:dyDescent="0.2">
      <c r="A18" s="1"/>
      <c r="B18" s="1"/>
      <c r="C18" s="1" t="s">
        <v>202</v>
      </c>
      <c r="D18" s="1"/>
      <c r="E18" s="1" t="s">
        <v>67</v>
      </c>
      <c r="F18" s="1"/>
      <c r="G18" s="1" t="s">
        <v>203</v>
      </c>
      <c r="H18" s="1"/>
      <c r="I18" s="1" t="s">
        <v>67</v>
      </c>
    </row>
    <row r="19" spans="1:9" ht="56.25" x14ac:dyDescent="0.2">
      <c r="A19" s="72">
        <v>39835</v>
      </c>
      <c r="B19" s="73" t="s">
        <v>208</v>
      </c>
      <c r="C19" s="73" t="s">
        <v>211</v>
      </c>
      <c r="D19" s="1">
        <v>3310</v>
      </c>
      <c r="E19" s="1" t="s">
        <v>67</v>
      </c>
      <c r="F19" s="1">
        <v>1330</v>
      </c>
      <c r="G19" s="74">
        <v>10270.83</v>
      </c>
      <c r="H19" s="1" t="s">
        <v>138</v>
      </c>
      <c r="I19" s="74">
        <v>418769472.16000003</v>
      </c>
    </row>
    <row r="20" spans="1:9" ht="22.5" x14ac:dyDescent="0.2">
      <c r="A20" s="1"/>
      <c r="B20" s="1"/>
      <c r="C20" s="73" t="s">
        <v>136</v>
      </c>
      <c r="D20" s="73" t="s">
        <v>137</v>
      </c>
      <c r="E20" s="1" t="s">
        <v>67</v>
      </c>
      <c r="F20" s="1"/>
      <c r="G20" s="74">
        <v>10270.83</v>
      </c>
      <c r="H20" s="73" t="s">
        <v>137</v>
      </c>
      <c r="I20" s="1"/>
    </row>
    <row r="21" spans="1:9" x14ac:dyDescent="0.2">
      <c r="A21" s="1"/>
      <c r="B21" s="1"/>
      <c r="C21" s="1" t="s">
        <v>202</v>
      </c>
      <c r="D21" s="1"/>
      <c r="E21" s="1" t="s">
        <v>67</v>
      </c>
      <c r="F21" s="1"/>
      <c r="G21" s="1" t="s">
        <v>212</v>
      </c>
      <c r="H21" s="1"/>
      <c r="I21" s="1" t="s">
        <v>67</v>
      </c>
    </row>
    <row r="22" spans="1:9" ht="56.25" x14ac:dyDescent="0.2">
      <c r="A22" s="72">
        <v>39849</v>
      </c>
      <c r="B22" s="73" t="s">
        <v>213</v>
      </c>
      <c r="C22" s="73" t="s">
        <v>214</v>
      </c>
      <c r="D22" s="1">
        <v>3310</v>
      </c>
      <c r="E22" s="1" t="s">
        <v>67</v>
      </c>
      <c r="F22" s="1">
        <v>1330</v>
      </c>
      <c r="G22" s="74">
        <v>5097.41</v>
      </c>
      <c r="H22" s="1" t="s">
        <v>138</v>
      </c>
      <c r="I22" s="74">
        <v>145525849.61000001</v>
      </c>
    </row>
    <row r="23" spans="1:9" ht="22.5" x14ac:dyDescent="0.2">
      <c r="A23" s="1"/>
      <c r="B23" s="1"/>
      <c r="C23" s="73" t="s">
        <v>136</v>
      </c>
      <c r="D23" s="73" t="s">
        <v>137</v>
      </c>
      <c r="E23" s="1" t="s">
        <v>67</v>
      </c>
      <c r="F23" s="1"/>
      <c r="G23" s="74">
        <v>5097.41</v>
      </c>
      <c r="H23" s="73" t="s">
        <v>137</v>
      </c>
      <c r="I23" s="1"/>
    </row>
    <row r="24" spans="1:9" x14ac:dyDescent="0.2">
      <c r="A24" s="1"/>
      <c r="B24" s="1"/>
      <c r="C24" s="1" t="s">
        <v>202</v>
      </c>
      <c r="D24" s="1"/>
      <c r="E24" s="1" t="s">
        <v>67</v>
      </c>
      <c r="F24" s="1"/>
      <c r="G24" s="1" t="s">
        <v>215</v>
      </c>
      <c r="H24" s="1"/>
      <c r="I24" s="1" t="s">
        <v>67</v>
      </c>
    </row>
    <row r="25" spans="1:9" ht="56.25" x14ac:dyDescent="0.2">
      <c r="A25" s="72">
        <v>39849</v>
      </c>
      <c r="B25" s="73" t="s">
        <v>213</v>
      </c>
      <c r="C25" s="73" t="s">
        <v>209</v>
      </c>
      <c r="D25" s="1">
        <v>3310</v>
      </c>
      <c r="E25" s="1" t="s">
        <v>67</v>
      </c>
      <c r="F25" s="1">
        <v>1330</v>
      </c>
      <c r="G25" s="74">
        <v>10194.83</v>
      </c>
      <c r="H25" s="1" t="s">
        <v>138</v>
      </c>
      <c r="I25" s="74">
        <v>145515654.78</v>
      </c>
    </row>
    <row r="26" spans="1:9" ht="22.5" x14ac:dyDescent="0.2">
      <c r="A26" s="1"/>
      <c r="B26" s="1"/>
      <c r="C26" s="73" t="s">
        <v>136</v>
      </c>
      <c r="D26" s="73" t="s">
        <v>137</v>
      </c>
      <c r="E26" s="1" t="s">
        <v>67</v>
      </c>
      <c r="F26" s="1"/>
      <c r="G26" s="74">
        <v>10194.83</v>
      </c>
      <c r="H26" s="73" t="s">
        <v>137</v>
      </c>
      <c r="I26" s="1"/>
    </row>
    <row r="27" spans="1:9" x14ac:dyDescent="0.2">
      <c r="A27" s="1"/>
      <c r="B27" s="1"/>
      <c r="C27" s="1" t="s">
        <v>202</v>
      </c>
      <c r="D27" s="1"/>
      <c r="E27" s="1" t="s">
        <v>67</v>
      </c>
      <c r="F27" s="1"/>
      <c r="G27" s="1" t="s">
        <v>215</v>
      </c>
      <c r="H27" s="1"/>
      <c r="I27" s="1" t="s">
        <v>67</v>
      </c>
    </row>
    <row r="28" spans="1:9" ht="56.25" x14ac:dyDescent="0.2">
      <c r="A28" s="72">
        <v>39849</v>
      </c>
      <c r="B28" s="73" t="s">
        <v>213</v>
      </c>
      <c r="C28" s="73" t="s">
        <v>201</v>
      </c>
      <c r="D28" s="1">
        <v>3310</v>
      </c>
      <c r="E28" s="1" t="s">
        <v>67</v>
      </c>
      <c r="F28" s="1">
        <v>1330</v>
      </c>
      <c r="G28" s="74">
        <v>33982.76</v>
      </c>
      <c r="H28" s="1" t="s">
        <v>138</v>
      </c>
      <c r="I28" s="74">
        <v>145481672.02000001</v>
      </c>
    </row>
    <row r="29" spans="1:9" ht="22.5" x14ac:dyDescent="0.2">
      <c r="A29" s="1"/>
      <c r="B29" s="1"/>
      <c r="C29" s="73" t="s">
        <v>136</v>
      </c>
      <c r="D29" s="73" t="s">
        <v>137</v>
      </c>
      <c r="E29" s="1" t="s">
        <v>67</v>
      </c>
      <c r="F29" s="1"/>
      <c r="G29" s="74">
        <v>33982.76</v>
      </c>
      <c r="H29" s="73" t="s">
        <v>137</v>
      </c>
      <c r="I29" s="1"/>
    </row>
    <row r="30" spans="1:9" x14ac:dyDescent="0.2">
      <c r="A30" s="1"/>
      <c r="B30" s="1"/>
      <c r="C30" s="1" t="s">
        <v>202</v>
      </c>
      <c r="D30" s="1"/>
      <c r="E30" s="1" t="s">
        <v>67</v>
      </c>
      <c r="F30" s="1"/>
      <c r="G30" s="1" t="s">
        <v>205</v>
      </c>
      <c r="H30" s="1"/>
      <c r="I30" s="1" t="s">
        <v>67</v>
      </c>
    </row>
    <row r="32" spans="1:9" s="86" customFormat="1" x14ac:dyDescent="0.2">
      <c r="C32" s="86" t="s">
        <v>216</v>
      </c>
      <c r="G32" s="87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7" customFormat="1" ht="15.75" x14ac:dyDescent="0.25">
      <c r="C1" s="42" t="s">
        <v>105</v>
      </c>
      <c r="E1" s="28"/>
      <c r="F1" s="28"/>
      <c r="I1" s="29"/>
    </row>
    <row r="2" spans="1:11" s="32" customFormat="1" ht="22.5" x14ac:dyDescent="0.2">
      <c r="A2" s="30" t="s">
        <v>83</v>
      </c>
      <c r="B2" s="31" t="s">
        <v>84</v>
      </c>
      <c r="C2" s="30" t="s">
        <v>85</v>
      </c>
      <c r="D2" s="30" t="s">
        <v>86</v>
      </c>
      <c r="E2" s="31" t="s">
        <v>87</v>
      </c>
      <c r="F2" s="31" t="s">
        <v>88</v>
      </c>
      <c r="G2" s="30" t="s">
        <v>89</v>
      </c>
      <c r="H2" s="30" t="s">
        <v>90</v>
      </c>
      <c r="I2" s="30" t="s">
        <v>91</v>
      </c>
      <c r="J2" s="30" t="s">
        <v>92</v>
      </c>
    </row>
    <row r="3" spans="1:11" s="27" customFormat="1" ht="11.25" x14ac:dyDescent="0.2">
      <c r="A3" s="33">
        <v>1</v>
      </c>
      <c r="B3" s="34">
        <v>701</v>
      </c>
      <c r="C3" s="33" t="s">
        <v>94</v>
      </c>
      <c r="D3" s="33" t="s">
        <v>95</v>
      </c>
      <c r="E3" s="34" t="s">
        <v>96</v>
      </c>
      <c r="F3" s="35">
        <v>38960</v>
      </c>
      <c r="G3" s="36">
        <v>90270</v>
      </c>
      <c r="H3" s="36">
        <v>45913.04</v>
      </c>
      <c r="I3" s="36">
        <v>44356.959999999999</v>
      </c>
      <c r="J3" s="33" t="s">
        <v>97</v>
      </c>
    </row>
    <row r="4" spans="1:11" s="27" customFormat="1" ht="11.25" x14ac:dyDescent="0.2">
      <c r="A4" s="33">
        <v>2</v>
      </c>
      <c r="B4" s="34">
        <v>701</v>
      </c>
      <c r="C4" s="33" t="s">
        <v>94</v>
      </c>
      <c r="D4" s="33" t="s">
        <v>98</v>
      </c>
      <c r="E4" s="34" t="s">
        <v>96</v>
      </c>
      <c r="F4" s="35">
        <v>38960</v>
      </c>
      <c r="G4" s="36">
        <v>1203.5999999999999</v>
      </c>
      <c r="H4" s="36">
        <v>869.57</v>
      </c>
      <c r="I4" s="36">
        <v>334.03</v>
      </c>
      <c r="J4" s="33" t="s">
        <v>99</v>
      </c>
    </row>
    <row r="5" spans="1:11" s="27" customFormat="1" ht="11.25" x14ac:dyDescent="0.2">
      <c r="A5" s="33">
        <v>3</v>
      </c>
      <c r="B5" s="34">
        <v>701</v>
      </c>
      <c r="C5" s="33" t="s">
        <v>94</v>
      </c>
      <c r="D5" s="33" t="s">
        <v>100</v>
      </c>
      <c r="E5" s="34" t="s">
        <v>96</v>
      </c>
      <c r="F5" s="35">
        <v>38960</v>
      </c>
      <c r="G5" s="36">
        <v>1203.5999999999999</v>
      </c>
      <c r="H5" s="36">
        <v>869.57</v>
      </c>
      <c r="I5" s="36">
        <v>334.03</v>
      </c>
      <c r="J5" s="33" t="s">
        <v>99</v>
      </c>
    </row>
    <row r="6" spans="1:11" s="27" customFormat="1" ht="11.25" x14ac:dyDescent="0.2">
      <c r="A6" s="33">
        <v>4</v>
      </c>
      <c r="B6" s="34">
        <v>701</v>
      </c>
      <c r="C6" s="33" t="s">
        <v>94</v>
      </c>
      <c r="D6" s="33" t="s">
        <v>101</v>
      </c>
      <c r="E6" s="34" t="s">
        <v>96</v>
      </c>
      <c r="F6" s="35">
        <v>38960</v>
      </c>
      <c r="G6" s="36">
        <v>12036</v>
      </c>
      <c r="H6" s="36">
        <v>2260.87</v>
      </c>
      <c r="I6" s="36">
        <v>9775.1299999999992</v>
      </c>
      <c r="J6" s="33" t="s">
        <v>102</v>
      </c>
    </row>
    <row r="7" spans="1:11" s="27" customFormat="1" ht="11.25" x14ac:dyDescent="0.2">
      <c r="A7" s="33">
        <v>5</v>
      </c>
      <c r="B7" s="34">
        <v>701</v>
      </c>
      <c r="C7" s="33" t="s">
        <v>94</v>
      </c>
      <c r="D7" s="33" t="s">
        <v>103</v>
      </c>
      <c r="E7" s="34" t="s">
        <v>96</v>
      </c>
      <c r="F7" s="35">
        <v>38960</v>
      </c>
      <c r="G7" s="36">
        <v>1805.4</v>
      </c>
      <c r="H7" s="36">
        <v>2391.3000000000002</v>
      </c>
      <c r="I7" s="36">
        <v>-585.9</v>
      </c>
      <c r="J7" s="33" t="s">
        <v>104</v>
      </c>
    </row>
    <row r="8" spans="1:11" s="27" customFormat="1" ht="11.25" x14ac:dyDescent="0.2">
      <c r="A8" s="37"/>
      <c r="B8" s="38"/>
      <c r="C8" s="37"/>
      <c r="D8" s="37"/>
      <c r="E8" s="38"/>
      <c r="F8" s="38"/>
      <c r="G8" s="39">
        <f>SUM(G3:G7)</f>
        <v>106518.6</v>
      </c>
      <c r="H8" s="39">
        <f>SUM(H3:H7)</f>
        <v>52304.350000000006</v>
      </c>
      <c r="I8" s="40">
        <f>SUM(I3:I7)</f>
        <v>54214.249999999993</v>
      </c>
      <c r="J8" s="37"/>
    </row>
    <row r="10" spans="1:11" x14ac:dyDescent="0.2">
      <c r="E10" s="28"/>
      <c r="G10" s="27"/>
      <c r="H10" s="27"/>
    </row>
    <row r="11" spans="1:11" x14ac:dyDescent="0.2">
      <c r="C11" s="43" t="s">
        <v>106</v>
      </c>
      <c r="E11" s="28"/>
      <c r="F11" s="48">
        <v>2007</v>
      </c>
      <c r="G11" s="27"/>
      <c r="H11" s="48">
        <v>2008</v>
      </c>
      <c r="I11" s="48">
        <v>2009</v>
      </c>
    </row>
    <row r="12" spans="1:11" x14ac:dyDescent="0.2">
      <c r="C12" s="44" t="s">
        <v>107</v>
      </c>
      <c r="E12" s="28"/>
      <c r="F12" s="28"/>
      <c r="G12" s="27"/>
      <c r="I12" s="28"/>
      <c r="J12" s="28"/>
      <c r="K12" s="27"/>
    </row>
    <row r="13" spans="1:11" x14ac:dyDescent="0.2">
      <c r="C13" s="27" t="s">
        <v>108</v>
      </c>
      <c r="D13" s="50" t="s">
        <v>125</v>
      </c>
      <c r="F13" s="47">
        <f>G8</f>
        <v>106518.6</v>
      </c>
      <c r="H13" s="47">
        <f>J24</f>
        <v>183794</v>
      </c>
      <c r="I13" s="28"/>
      <c r="K13" s="27"/>
    </row>
    <row r="14" spans="1:11" x14ac:dyDescent="0.2">
      <c r="C14" s="27" t="s">
        <v>109</v>
      </c>
      <c r="D14" s="50" t="s">
        <v>125</v>
      </c>
      <c r="F14" s="47">
        <f>H8</f>
        <v>52304.350000000006</v>
      </c>
      <c r="G14" s="27"/>
      <c r="H14" s="47">
        <f>J25</f>
        <v>116587.55</v>
      </c>
      <c r="I14" s="28"/>
      <c r="J14" s="45"/>
      <c r="K14" s="29" t="s">
        <v>67</v>
      </c>
    </row>
    <row r="15" spans="1:11" x14ac:dyDescent="0.2">
      <c r="C15" s="27" t="s">
        <v>110</v>
      </c>
      <c r="D15" s="50" t="s">
        <v>126</v>
      </c>
      <c r="F15" s="47">
        <f>F13-F14</f>
        <v>54214.25</v>
      </c>
      <c r="G15" s="27"/>
      <c r="H15" s="47">
        <f>H13-H14</f>
        <v>67206.45</v>
      </c>
      <c r="I15" s="97"/>
      <c r="J15" s="28"/>
      <c r="K15" s="27"/>
    </row>
    <row r="16" spans="1:11" x14ac:dyDescent="0.2">
      <c r="C16" s="44" t="s">
        <v>0</v>
      </c>
      <c r="D16" s="50"/>
      <c r="E16" s="28"/>
      <c r="F16" s="28"/>
      <c r="G16" s="27"/>
      <c r="H16" s="27"/>
    </row>
    <row r="17" spans="3:12" x14ac:dyDescent="0.2">
      <c r="C17" s="27" t="s">
        <v>111</v>
      </c>
      <c r="D17" s="50" t="s">
        <v>126</v>
      </c>
      <c r="E17" s="28"/>
      <c r="F17" s="47">
        <v>54214.25</v>
      </c>
      <c r="G17" s="29" t="s">
        <v>67</v>
      </c>
      <c r="H17" s="47">
        <f>H15</f>
        <v>67206.45</v>
      </c>
    </row>
    <row r="18" spans="3:12" x14ac:dyDescent="0.2">
      <c r="C18" s="28"/>
      <c r="D18" s="28"/>
      <c r="E18" s="28"/>
      <c r="F18" s="27"/>
      <c r="G18" s="29"/>
      <c r="H18" s="29" t="s">
        <v>67</v>
      </c>
    </row>
    <row r="19" spans="3:12" x14ac:dyDescent="0.2">
      <c r="C19" s="28"/>
      <c r="D19" s="28"/>
      <c r="E19" s="28"/>
      <c r="F19" s="27"/>
      <c r="G19" s="29"/>
      <c r="H19" s="27"/>
    </row>
    <row r="20" spans="3:12" x14ac:dyDescent="0.2">
      <c r="C20" s="27"/>
      <c r="D20" s="28"/>
      <c r="E20" s="28"/>
      <c r="F20" s="27"/>
      <c r="G20" s="27"/>
      <c r="H20" s="27"/>
    </row>
    <row r="21" spans="3:12" ht="15.75" x14ac:dyDescent="0.25">
      <c r="C21" s="42" t="s">
        <v>122</v>
      </c>
      <c r="D21" s="28"/>
      <c r="E21" s="28"/>
      <c r="F21" s="27"/>
      <c r="G21" s="27"/>
      <c r="H21" s="27"/>
    </row>
    <row r="22" spans="3:12" x14ac:dyDescent="0.2">
      <c r="C22" s="41"/>
      <c r="F22" s="38" t="s">
        <v>112</v>
      </c>
      <c r="G22" s="38" t="s">
        <v>93</v>
      </c>
      <c r="H22" s="38" t="s">
        <v>80</v>
      </c>
      <c r="I22" s="38" t="s">
        <v>130</v>
      </c>
      <c r="J22" s="38" t="s">
        <v>131</v>
      </c>
      <c r="K22" s="38">
        <v>2008</v>
      </c>
      <c r="L22" s="38">
        <v>2009</v>
      </c>
    </row>
    <row r="23" spans="3:12" x14ac:dyDescent="0.2">
      <c r="C23" s="33"/>
      <c r="F23" s="33"/>
      <c r="G23" s="33"/>
      <c r="H23" s="33" t="s">
        <v>123</v>
      </c>
      <c r="I23" s="33" t="s">
        <v>123</v>
      </c>
      <c r="J23" s="33" t="s">
        <v>123</v>
      </c>
      <c r="K23" s="33" t="s">
        <v>123</v>
      </c>
      <c r="L23" s="33"/>
    </row>
    <row r="24" spans="3:12" x14ac:dyDescent="0.2">
      <c r="C24" s="33" t="s">
        <v>113</v>
      </c>
      <c r="F24" s="51">
        <v>2438141.31</v>
      </c>
      <c r="G24" s="51">
        <v>183794</v>
      </c>
      <c r="H24" s="51">
        <f>G24</f>
        <v>183794</v>
      </c>
      <c r="I24" s="51">
        <f t="shared" ref="H24:J25" si="0">H24</f>
        <v>183794</v>
      </c>
      <c r="J24" s="51">
        <f t="shared" si="0"/>
        <v>183794</v>
      </c>
      <c r="K24" s="51">
        <f>J24</f>
        <v>183794</v>
      </c>
      <c r="L24" s="51"/>
    </row>
    <row r="25" spans="3:12" x14ac:dyDescent="0.2">
      <c r="C25" s="33" t="s">
        <v>114</v>
      </c>
      <c r="F25" s="51">
        <v>1124457.77</v>
      </c>
      <c r="G25" s="52">
        <v>116587.55</v>
      </c>
      <c r="H25" s="52">
        <f t="shared" si="0"/>
        <v>116587.55</v>
      </c>
      <c r="I25" s="52">
        <f t="shared" si="0"/>
        <v>116587.55</v>
      </c>
      <c r="J25" s="52">
        <f t="shared" si="0"/>
        <v>116587.55</v>
      </c>
      <c r="K25" s="52">
        <f>J25</f>
        <v>116587.55</v>
      </c>
      <c r="L25" s="52"/>
    </row>
    <row r="26" spans="3:12" x14ac:dyDescent="0.2">
      <c r="C26" s="33"/>
      <c r="F26" s="51"/>
      <c r="G26" s="33"/>
      <c r="H26" s="33"/>
      <c r="I26" s="33"/>
      <c r="J26" s="33"/>
      <c r="K26" s="33"/>
      <c r="L26" s="33"/>
    </row>
    <row r="27" spans="3:12" x14ac:dyDescent="0.2">
      <c r="C27" s="53" t="s">
        <v>115</v>
      </c>
      <c r="F27" s="54">
        <f t="shared" ref="F27:K27" si="1">F24-F25</f>
        <v>1313683.54</v>
      </c>
      <c r="G27" s="54">
        <f t="shared" si="1"/>
        <v>67206.45</v>
      </c>
      <c r="H27" s="54">
        <f t="shared" si="1"/>
        <v>67206.45</v>
      </c>
      <c r="I27" s="54">
        <f t="shared" si="1"/>
        <v>67206.45</v>
      </c>
      <c r="J27" s="54">
        <f t="shared" si="1"/>
        <v>67206.45</v>
      </c>
      <c r="K27" s="54">
        <f t="shared" si="1"/>
        <v>67206.45</v>
      </c>
      <c r="L27" s="54">
        <f>L24-L25</f>
        <v>0</v>
      </c>
    </row>
    <row r="28" spans="3:12" x14ac:dyDescent="0.2">
      <c r="C28" s="33"/>
      <c r="F28" s="33"/>
      <c r="G28" s="33"/>
      <c r="H28" s="33" t="s">
        <v>124</v>
      </c>
      <c r="I28" s="33" t="s">
        <v>124</v>
      </c>
      <c r="J28" s="33" t="s">
        <v>124</v>
      </c>
      <c r="K28" s="33" t="s">
        <v>124</v>
      </c>
      <c r="L28" s="33"/>
    </row>
    <row r="29" spans="3:12" x14ac:dyDescent="0.2">
      <c r="C29" s="55" t="s">
        <v>132</v>
      </c>
      <c r="F29" s="56">
        <v>2828495.95</v>
      </c>
      <c r="G29" s="56">
        <v>324016.36</v>
      </c>
      <c r="H29" s="56">
        <v>324016.36</v>
      </c>
      <c r="I29" s="56">
        <v>324016.36</v>
      </c>
      <c r="J29" s="56">
        <v>324016.36</v>
      </c>
      <c r="K29" s="56">
        <v>324017.36</v>
      </c>
      <c r="L29" s="56"/>
    </row>
    <row r="30" spans="3:12" x14ac:dyDescent="0.2">
      <c r="C30" s="27"/>
      <c r="F30" s="46" t="s">
        <v>67</v>
      </c>
      <c r="G30" s="46" t="s">
        <v>67</v>
      </c>
    </row>
    <row r="31" spans="3:12" x14ac:dyDescent="0.2">
      <c r="C31" s="43" t="s">
        <v>106</v>
      </c>
      <c r="F31" s="27"/>
      <c r="G31" s="27"/>
    </row>
    <row r="32" spans="3:12" x14ac:dyDescent="0.2">
      <c r="C32" s="44" t="s">
        <v>116</v>
      </c>
      <c r="F32" s="67" t="s">
        <v>133</v>
      </c>
      <c r="G32" s="67" t="s">
        <v>134</v>
      </c>
      <c r="H32" s="67" t="s">
        <v>135</v>
      </c>
    </row>
    <row r="33" spans="2:8" x14ac:dyDescent="0.2">
      <c r="C33" s="27" t="s">
        <v>117</v>
      </c>
      <c r="D33" s="50" t="s">
        <v>125</v>
      </c>
      <c r="F33" s="46">
        <f>F24</f>
        <v>2438141.31</v>
      </c>
      <c r="G33" s="46">
        <f>G24</f>
        <v>183794</v>
      </c>
      <c r="H33" s="2">
        <f>G33</f>
        <v>183794</v>
      </c>
    </row>
    <row r="34" spans="2:8" x14ac:dyDescent="0.2">
      <c r="C34" s="27" t="s">
        <v>118</v>
      </c>
      <c r="D34" s="50" t="s">
        <v>125</v>
      </c>
      <c r="F34" s="46">
        <f>F25</f>
        <v>1124457.77</v>
      </c>
      <c r="G34" s="46">
        <f>G25</f>
        <v>116587.55</v>
      </c>
      <c r="H34" s="2">
        <f>G34</f>
        <v>116587.55</v>
      </c>
    </row>
    <row r="35" spans="2:8" x14ac:dyDescent="0.2">
      <c r="C35" s="44" t="s">
        <v>119</v>
      </c>
      <c r="F35" s="27"/>
      <c r="G35" s="27"/>
      <c r="H35" s="2"/>
    </row>
    <row r="36" spans="2:8" x14ac:dyDescent="0.2">
      <c r="C36" s="27" t="s">
        <v>120</v>
      </c>
      <c r="D36" s="50" t="s">
        <v>126</v>
      </c>
      <c r="F36" s="46">
        <f>F27</f>
        <v>1313683.54</v>
      </c>
      <c r="G36" s="46">
        <f>G27</f>
        <v>67206.45</v>
      </c>
      <c r="H36" s="49">
        <f>G36</f>
        <v>67206.45</v>
      </c>
    </row>
    <row r="37" spans="2:8" x14ac:dyDescent="0.2">
      <c r="C37" s="27" t="s">
        <v>118</v>
      </c>
      <c r="D37" s="50" t="s">
        <v>125</v>
      </c>
      <c r="F37" s="46">
        <f>F24</f>
        <v>2438141.31</v>
      </c>
      <c r="G37" s="58">
        <f>G24</f>
        <v>183794</v>
      </c>
      <c r="H37" s="2">
        <f>G37</f>
        <v>183794</v>
      </c>
    </row>
    <row r="38" spans="2:8" x14ac:dyDescent="0.2">
      <c r="C38" s="27" t="s">
        <v>121</v>
      </c>
      <c r="D38" s="50" t="s">
        <v>126</v>
      </c>
      <c r="F38" s="29">
        <f>F36</f>
        <v>1313683.54</v>
      </c>
      <c r="G38" s="46">
        <f>G36</f>
        <v>67206.45</v>
      </c>
      <c r="H38" s="49">
        <f>G38</f>
        <v>67206.45</v>
      </c>
    </row>
    <row r="39" spans="2:8" x14ac:dyDescent="0.2">
      <c r="B39" s="27"/>
      <c r="C39" s="46" t="s">
        <v>67</v>
      </c>
      <c r="D39" s="27"/>
      <c r="E39" s="27"/>
      <c r="F39" s="2"/>
    </row>
    <row r="46" spans="2:8" x14ac:dyDescent="0.2">
      <c r="F46" s="57"/>
      <c r="H46" s="57" t="s">
        <v>67</v>
      </c>
    </row>
    <row r="47" spans="2:8" x14ac:dyDescent="0.2">
      <c r="F47" s="5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3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31</v>
      </c>
    </row>
    <row r="4" spans="2:15" ht="12.75" customHeight="1" x14ac:dyDescent="0.2">
      <c r="E4" s="5"/>
      <c r="F4" s="5"/>
      <c r="G4" s="6"/>
      <c r="H4" s="6"/>
      <c r="M4" s="7" t="s">
        <v>32</v>
      </c>
    </row>
    <row r="5" spans="2:15" ht="12.75" customHeight="1" x14ac:dyDescent="0.2"/>
    <row r="6" spans="2:15" s="8" customFormat="1" ht="12.75" customHeight="1" x14ac:dyDescent="0.2">
      <c r="C6" s="153" t="s">
        <v>7</v>
      </c>
      <c r="D6" s="153"/>
      <c r="E6" s="153"/>
      <c r="F6" s="153"/>
      <c r="G6" s="153"/>
      <c r="H6" s="153"/>
      <c r="I6" s="153"/>
      <c r="J6" s="153"/>
      <c r="K6" s="153"/>
      <c r="L6" s="153"/>
      <c r="M6" s="9"/>
      <c r="N6" s="64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33</v>
      </c>
      <c r="C10" s="14"/>
      <c r="D10" s="14"/>
      <c r="E10" s="14"/>
      <c r="F10" s="154" t="s">
        <v>34</v>
      </c>
      <c r="G10" s="154"/>
      <c r="H10" s="154"/>
      <c r="I10" s="154"/>
      <c r="J10" s="154"/>
      <c r="K10" s="154"/>
      <c r="L10" s="12"/>
      <c r="M10" s="12"/>
    </row>
    <row r="11" spans="2:15" ht="12.75" customHeight="1" x14ac:dyDescent="0.2">
      <c r="B11" s="10" t="s">
        <v>35</v>
      </c>
      <c r="C11" s="10"/>
      <c r="D11" s="10"/>
      <c r="E11" s="10"/>
      <c r="F11" s="155" t="s">
        <v>36</v>
      </c>
      <c r="G11" s="155"/>
      <c r="H11" s="155"/>
      <c r="I11" s="155"/>
      <c r="J11" s="155"/>
      <c r="K11" s="155"/>
      <c r="L11" s="12"/>
      <c r="M11" s="12"/>
    </row>
    <row r="12" spans="2:15" ht="12.75" customHeight="1" x14ac:dyDescent="0.2">
      <c r="B12" s="10" t="s">
        <v>37</v>
      </c>
      <c r="C12" s="10"/>
      <c r="D12" s="10"/>
      <c r="E12" s="10"/>
      <c r="F12" s="156" t="s">
        <v>38</v>
      </c>
      <c r="G12" s="156"/>
      <c r="H12" s="156"/>
      <c r="I12" s="156"/>
      <c r="J12" s="156"/>
      <c r="K12" s="156"/>
      <c r="L12" s="12"/>
      <c r="M12" s="12"/>
    </row>
    <row r="13" spans="2:15" ht="12.75" customHeight="1" x14ac:dyDescent="0.2">
      <c r="B13" s="10" t="s">
        <v>39</v>
      </c>
      <c r="C13" s="10"/>
      <c r="D13" s="10"/>
      <c r="E13" s="10"/>
      <c r="F13" s="156" t="s">
        <v>79</v>
      </c>
      <c r="G13" s="156"/>
      <c r="H13" s="156"/>
      <c r="I13" s="156"/>
      <c r="J13" s="156"/>
      <c r="K13" s="156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6" t="s">
        <v>40</v>
      </c>
      <c r="M14" s="12"/>
    </row>
    <row r="15" spans="2:15" ht="24" customHeight="1" x14ac:dyDescent="0.2">
      <c r="B15" s="167"/>
      <c r="C15" s="168"/>
      <c r="D15" s="168"/>
      <c r="E15" s="169"/>
      <c r="F15" s="15" t="s">
        <v>41</v>
      </c>
      <c r="G15" s="173" t="s">
        <v>9</v>
      </c>
      <c r="H15" s="174"/>
      <c r="I15" s="174"/>
      <c r="J15" s="174"/>
      <c r="K15" s="175"/>
      <c r="L15" s="142" t="s">
        <v>58</v>
      </c>
      <c r="M15" s="142" t="s">
        <v>4</v>
      </c>
    </row>
    <row r="16" spans="2:15" ht="36" x14ac:dyDescent="0.2">
      <c r="B16" s="170"/>
      <c r="C16" s="171"/>
      <c r="D16" s="171"/>
      <c r="E16" s="172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43"/>
      <c r="M16" s="143"/>
    </row>
    <row r="17" spans="2:16" s="24" customFormat="1" x14ac:dyDescent="0.2">
      <c r="B17" s="176" t="s">
        <v>221</v>
      </c>
      <c r="C17" s="177"/>
      <c r="D17" s="177"/>
      <c r="E17" s="178"/>
      <c r="F17" s="25" t="s">
        <v>42</v>
      </c>
      <c r="G17" s="68">
        <f>G42</f>
        <v>226000000</v>
      </c>
      <c r="H17" s="68">
        <f t="shared" ref="H17:M17" si="0">H42</f>
        <v>11269086</v>
      </c>
      <c r="I17" s="68">
        <f>I42</f>
        <v>3817740952.4114299</v>
      </c>
      <c r="J17" s="69">
        <f t="shared" si="0"/>
        <v>-6027217.9540511072</v>
      </c>
      <c r="K17" s="68">
        <f>K42</f>
        <v>4048982820.4573784</v>
      </c>
      <c r="L17" s="68">
        <f>L42-0.5</f>
        <v>-1982077.4997962185</v>
      </c>
      <c r="M17" s="68">
        <f t="shared" si="0"/>
        <v>4047000743.4575825</v>
      </c>
      <c r="N17" s="65"/>
      <c r="O17" s="65" t="s">
        <v>67</v>
      </c>
      <c r="P17" s="23" t="s">
        <v>67</v>
      </c>
    </row>
    <row r="18" spans="2:16" x14ac:dyDescent="0.2">
      <c r="B18" s="147" t="s">
        <v>13</v>
      </c>
      <c r="C18" s="148"/>
      <c r="D18" s="148"/>
      <c r="E18" s="149"/>
      <c r="F18" s="17" t="s">
        <v>43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</row>
    <row r="19" spans="2:16" x14ac:dyDescent="0.2">
      <c r="B19" s="164" t="s">
        <v>14</v>
      </c>
      <c r="C19" s="165"/>
      <c r="D19" s="165"/>
      <c r="E19" s="166"/>
      <c r="F19" s="17" t="s">
        <v>44</v>
      </c>
      <c r="G19" s="70">
        <f t="shared" ref="G19:L19" si="1">G17</f>
        <v>226000000</v>
      </c>
      <c r="H19" s="70">
        <f t="shared" si="1"/>
        <v>11269086</v>
      </c>
      <c r="I19" s="70">
        <f t="shared" si="1"/>
        <v>3817740952.4114299</v>
      </c>
      <c r="J19" s="71">
        <f t="shared" si="1"/>
        <v>-6027217.9540511072</v>
      </c>
      <c r="K19" s="70">
        <f t="shared" si="1"/>
        <v>4048982820.4573784</v>
      </c>
      <c r="L19" s="70">
        <f t="shared" si="1"/>
        <v>-1982077.4997962185</v>
      </c>
      <c r="M19" s="70">
        <f>K19+L19</f>
        <v>4047000742.957582</v>
      </c>
    </row>
    <row r="20" spans="2:16" x14ac:dyDescent="0.2">
      <c r="B20" s="147" t="s">
        <v>15</v>
      </c>
      <c r="C20" s="148"/>
      <c r="D20" s="148"/>
      <c r="E20" s="149"/>
      <c r="F20" s="17" t="s">
        <v>73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</row>
    <row r="21" spans="2:16" x14ac:dyDescent="0.2">
      <c r="B21" s="147" t="s">
        <v>16</v>
      </c>
      <c r="C21" s="148"/>
      <c r="D21" s="148"/>
      <c r="E21" s="149"/>
      <c r="F21" s="17" t="s">
        <v>74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</row>
    <row r="22" spans="2:16" s="96" customFormat="1" x14ac:dyDescent="0.2">
      <c r="B22" s="150" t="s">
        <v>17</v>
      </c>
      <c r="C22" s="151"/>
      <c r="D22" s="151"/>
      <c r="E22" s="152"/>
      <c r="F22" s="92" t="s">
        <v>75</v>
      </c>
      <c r="G22" s="93">
        <v>0</v>
      </c>
      <c r="H22" s="93">
        <v>0</v>
      </c>
      <c r="I22" s="93">
        <v>0</v>
      </c>
      <c r="J22" s="93" t="e">
        <f>#REF!-#REF!</f>
        <v>#REF!</v>
      </c>
      <c r="K22" s="93" t="e">
        <f>J22</f>
        <v>#REF!</v>
      </c>
      <c r="L22" s="93" t="e">
        <f>#REF!-#REF!+#REF!-#REF!-2651</f>
        <v>#REF!</v>
      </c>
      <c r="M22" s="93" t="e">
        <f>K22+L22</f>
        <v>#REF!</v>
      </c>
      <c r="N22" s="94"/>
      <c r="O22" s="95"/>
    </row>
    <row r="23" spans="2:16" x14ac:dyDescent="0.2">
      <c r="B23" s="144" t="s">
        <v>18</v>
      </c>
      <c r="C23" s="145"/>
      <c r="D23" s="145"/>
      <c r="E23" s="146"/>
      <c r="F23" s="17" t="s">
        <v>46</v>
      </c>
      <c r="G23" s="70">
        <f>G20+G21+G22</f>
        <v>0</v>
      </c>
      <c r="H23" s="70">
        <f t="shared" ref="H23:M23" si="2">H20+H21+H22</f>
        <v>0</v>
      </c>
      <c r="I23" s="70">
        <f t="shared" si="2"/>
        <v>0</v>
      </c>
      <c r="J23" s="70" t="e">
        <f t="shared" si="2"/>
        <v>#REF!</v>
      </c>
      <c r="K23" s="70" t="e">
        <f t="shared" si="2"/>
        <v>#REF!</v>
      </c>
      <c r="L23" s="70" t="e">
        <f t="shared" si="2"/>
        <v>#REF!</v>
      </c>
      <c r="M23" s="70" t="e">
        <f t="shared" si="2"/>
        <v>#REF!</v>
      </c>
    </row>
    <row r="24" spans="2:16" s="96" customFormat="1" x14ac:dyDescent="0.2">
      <c r="B24" s="150" t="s">
        <v>19</v>
      </c>
      <c r="C24" s="151"/>
      <c r="D24" s="151"/>
      <c r="E24" s="152"/>
      <c r="F24" s="92" t="s">
        <v>47</v>
      </c>
      <c r="G24" s="93">
        <v>0</v>
      </c>
      <c r="H24" s="93">
        <v>0</v>
      </c>
      <c r="I24" s="93" t="e">
        <f>#REF!-#REF!</f>
        <v>#REF!</v>
      </c>
      <c r="J24" s="93">
        <v>0</v>
      </c>
      <c r="K24" s="93" t="e">
        <f>SUM(G24:J24)</f>
        <v>#REF!</v>
      </c>
      <c r="L24" s="93" t="e">
        <f>#REF!+#REF!</f>
        <v>#REF!</v>
      </c>
      <c r="M24" s="93" t="e">
        <f>K24+L24</f>
        <v>#REF!</v>
      </c>
      <c r="N24" s="94"/>
      <c r="O24" s="95"/>
    </row>
    <row r="25" spans="2:16" x14ac:dyDescent="0.2">
      <c r="B25" s="144" t="s">
        <v>20</v>
      </c>
      <c r="C25" s="145"/>
      <c r="D25" s="145"/>
      <c r="E25" s="146"/>
      <c r="F25" s="18" t="s">
        <v>48</v>
      </c>
      <c r="G25" s="70">
        <f>G23+G24</f>
        <v>0</v>
      </c>
      <c r="H25" s="70">
        <f t="shared" ref="H25:M25" si="3">H23+H24</f>
        <v>0</v>
      </c>
      <c r="I25" s="70" t="e">
        <f t="shared" si="3"/>
        <v>#REF!</v>
      </c>
      <c r="J25" s="70" t="e">
        <f t="shared" si="3"/>
        <v>#REF!</v>
      </c>
      <c r="K25" s="70" t="e">
        <f t="shared" si="3"/>
        <v>#REF!</v>
      </c>
      <c r="L25" s="70" t="e">
        <f t="shared" si="3"/>
        <v>#REF!</v>
      </c>
      <c r="M25" s="70" t="e">
        <f t="shared" si="3"/>
        <v>#REF!</v>
      </c>
    </row>
    <row r="26" spans="2:16" x14ac:dyDescent="0.2">
      <c r="B26" s="147" t="s">
        <v>21</v>
      </c>
      <c r="C26" s="148"/>
      <c r="D26" s="148"/>
      <c r="E26" s="149"/>
      <c r="F26" s="17" t="s">
        <v>49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</row>
    <row r="27" spans="2:16" x14ac:dyDescent="0.2">
      <c r="B27" s="147" t="s">
        <v>22</v>
      </c>
      <c r="C27" s="148"/>
      <c r="D27" s="148"/>
      <c r="E27" s="149"/>
      <c r="F27" s="17" t="s">
        <v>50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</row>
    <row r="28" spans="2:16" x14ac:dyDescent="0.2">
      <c r="B28" s="147" t="s">
        <v>2</v>
      </c>
      <c r="C28" s="148"/>
      <c r="D28" s="148"/>
      <c r="E28" s="149"/>
      <c r="F28" s="17" t="s">
        <v>51</v>
      </c>
      <c r="G28" s="70">
        <v>0</v>
      </c>
      <c r="H28" s="70">
        <v>0</v>
      </c>
      <c r="I28" s="70">
        <v>0</v>
      </c>
      <c r="J28" s="70"/>
      <c r="K28" s="70">
        <v>0</v>
      </c>
      <c r="L28" s="70">
        <v>0</v>
      </c>
      <c r="M28" s="70">
        <v>0</v>
      </c>
      <c r="O28" s="4" t="s">
        <v>67</v>
      </c>
      <c r="P28" s="3" t="s">
        <v>67</v>
      </c>
    </row>
    <row r="29" spans="2:16" s="24" customFormat="1" x14ac:dyDescent="0.2">
      <c r="B29" s="179" t="s">
        <v>236</v>
      </c>
      <c r="C29" s="180"/>
      <c r="D29" s="180"/>
      <c r="E29" s="181"/>
      <c r="F29" s="22" t="s">
        <v>52</v>
      </c>
      <c r="G29" s="68">
        <f>G25+G26+G27+G28+G19</f>
        <v>226000000</v>
      </c>
      <c r="H29" s="68">
        <f t="shared" ref="H29:M29" si="4">H25+H26+H27+H28+H19</f>
        <v>11269086</v>
      </c>
      <c r="I29" s="68" t="e">
        <f t="shared" si="4"/>
        <v>#REF!</v>
      </c>
      <c r="J29" s="68" t="e">
        <f t="shared" si="4"/>
        <v>#REF!</v>
      </c>
      <c r="K29" s="68" t="e">
        <f t="shared" si="4"/>
        <v>#REF!</v>
      </c>
      <c r="L29" s="68" t="e">
        <f t="shared" si="4"/>
        <v>#REF!</v>
      </c>
      <c r="M29" s="68" t="e">
        <f t="shared" si="4"/>
        <v>#REF!</v>
      </c>
      <c r="N29" s="65" t="e">
        <f>#REF!</f>
        <v>#REF!</v>
      </c>
      <c r="O29" s="65" t="e">
        <f>M29-N29</f>
        <v>#REF!</v>
      </c>
      <c r="P29" s="23" t="s">
        <v>67</v>
      </c>
    </row>
    <row r="30" spans="2:16" s="61" customFormat="1" x14ac:dyDescent="0.2">
      <c r="B30" s="182" t="s">
        <v>139</v>
      </c>
      <c r="C30" s="183"/>
      <c r="D30" s="183"/>
      <c r="E30" s="184"/>
      <c r="F30" s="17" t="s">
        <v>53</v>
      </c>
      <c r="G30" s="70">
        <v>226000000</v>
      </c>
      <c r="H30" s="70">
        <v>11269086</v>
      </c>
      <c r="I30" s="70">
        <v>3376665388.0601172</v>
      </c>
      <c r="J30" s="70">
        <v>-2240875.3255889239</v>
      </c>
      <c r="K30" s="70">
        <v>3611693598.7345281</v>
      </c>
      <c r="L30" s="70">
        <v>-148627.41878803191</v>
      </c>
      <c r="M30" s="70">
        <v>3611544971.8157406</v>
      </c>
      <c r="N30" s="66"/>
      <c r="O30" s="66" t="s">
        <v>67</v>
      </c>
      <c r="P30" s="62" t="s">
        <v>67</v>
      </c>
    </row>
    <row r="31" spans="2:16" x14ac:dyDescent="0.2">
      <c r="B31" s="147" t="s">
        <v>13</v>
      </c>
      <c r="C31" s="148"/>
      <c r="D31" s="148"/>
      <c r="E31" s="149"/>
      <c r="F31" s="17" t="s">
        <v>54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</row>
    <row r="32" spans="2:16" x14ac:dyDescent="0.2">
      <c r="B32" s="147" t="s">
        <v>23</v>
      </c>
      <c r="C32" s="148"/>
      <c r="D32" s="148"/>
      <c r="E32" s="149"/>
      <c r="F32" s="17" t="s">
        <v>55</v>
      </c>
      <c r="G32" s="70">
        <v>226000000</v>
      </c>
      <c r="H32" s="70">
        <v>11269086</v>
      </c>
      <c r="I32" s="70">
        <v>3376665388.0601172</v>
      </c>
      <c r="J32" s="70">
        <v>-2240875.3255889239</v>
      </c>
      <c r="K32" s="70">
        <v>3611693598.7345281</v>
      </c>
      <c r="L32" s="70">
        <v>-148627.41878803191</v>
      </c>
      <c r="M32" s="70">
        <v>3611544971.3157401</v>
      </c>
      <c r="N32" s="4"/>
    </row>
    <row r="33" spans="2:15" x14ac:dyDescent="0.2">
      <c r="B33" s="147" t="s">
        <v>15</v>
      </c>
      <c r="C33" s="148"/>
      <c r="D33" s="148"/>
      <c r="E33" s="149"/>
      <c r="F33" s="17" t="s">
        <v>24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</row>
    <row r="34" spans="2:15" x14ac:dyDescent="0.2">
      <c r="B34" s="147" t="s">
        <v>16</v>
      </c>
      <c r="C34" s="148"/>
      <c r="D34" s="148"/>
      <c r="E34" s="149"/>
      <c r="F34" s="17" t="s">
        <v>25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</row>
    <row r="35" spans="2:15" x14ac:dyDescent="0.2">
      <c r="B35" s="147" t="s">
        <v>17</v>
      </c>
      <c r="C35" s="148"/>
      <c r="D35" s="148"/>
      <c r="E35" s="149"/>
      <c r="F35" s="17" t="s">
        <v>26</v>
      </c>
      <c r="G35" s="70">
        <v>0</v>
      </c>
      <c r="H35" s="70">
        <v>0</v>
      </c>
      <c r="I35" s="70">
        <v>0</v>
      </c>
      <c r="J35" s="70">
        <v>-3786342.6284621833</v>
      </c>
      <c r="K35" s="70">
        <v>-3786342.6284621833</v>
      </c>
      <c r="L35" s="70">
        <v>-934871.96532809129</v>
      </c>
      <c r="M35" s="70">
        <v>-4721214.5937902741</v>
      </c>
    </row>
    <row r="36" spans="2:15" ht="12.75" customHeight="1" x14ac:dyDescent="0.2">
      <c r="B36" s="164" t="s">
        <v>28</v>
      </c>
      <c r="C36" s="165"/>
      <c r="D36" s="165"/>
      <c r="E36" s="166"/>
      <c r="F36" s="17" t="s">
        <v>56</v>
      </c>
      <c r="G36" s="70">
        <v>0</v>
      </c>
      <c r="H36" s="70">
        <v>0</v>
      </c>
      <c r="I36" s="70">
        <v>0</v>
      </c>
      <c r="J36" s="70">
        <v>-3786342.6284621833</v>
      </c>
      <c r="K36" s="70">
        <v>-3786342.6284621833</v>
      </c>
      <c r="L36" s="70">
        <v>-934871.96532809129</v>
      </c>
      <c r="M36" s="70">
        <v>-4721214.5937902741</v>
      </c>
    </row>
    <row r="37" spans="2:15" x14ac:dyDescent="0.2">
      <c r="B37" s="147" t="s">
        <v>19</v>
      </c>
      <c r="C37" s="148"/>
      <c r="D37" s="148"/>
      <c r="E37" s="149"/>
      <c r="F37" s="17" t="s">
        <v>57</v>
      </c>
      <c r="G37" s="70">
        <v>0</v>
      </c>
      <c r="H37" s="70">
        <v>0</v>
      </c>
      <c r="I37" s="70">
        <v>441075564.35131264</v>
      </c>
      <c r="J37" s="70">
        <v>0</v>
      </c>
      <c r="K37" s="70">
        <v>441075564.35131264</v>
      </c>
      <c r="L37" s="70">
        <v>-898577.61568009527</v>
      </c>
      <c r="M37" s="70">
        <v>440176986.73563254</v>
      </c>
    </row>
    <row r="38" spans="2:15" ht="12.75" customHeight="1" x14ac:dyDescent="0.2">
      <c r="B38" s="164" t="s">
        <v>29</v>
      </c>
      <c r="C38" s="165"/>
      <c r="D38" s="165"/>
      <c r="E38" s="166"/>
      <c r="F38" s="18" t="s">
        <v>59</v>
      </c>
      <c r="G38" s="70">
        <v>0</v>
      </c>
      <c r="H38" s="70">
        <v>0</v>
      </c>
      <c r="I38" s="70">
        <v>441075564.35131264</v>
      </c>
      <c r="J38" s="70">
        <v>-3786342.6284621833</v>
      </c>
      <c r="K38" s="70">
        <v>437289221.72285044</v>
      </c>
      <c r="L38" s="70">
        <v>-1833449.5810081866</v>
      </c>
      <c r="M38" s="70">
        <v>435455772.14184225</v>
      </c>
    </row>
    <row r="39" spans="2:15" x14ac:dyDescent="0.2">
      <c r="B39" s="147" t="s">
        <v>21</v>
      </c>
      <c r="C39" s="148"/>
      <c r="D39" s="148"/>
      <c r="E39" s="149"/>
      <c r="F39" s="17" t="s">
        <v>60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</row>
    <row r="40" spans="2:15" x14ac:dyDescent="0.2">
      <c r="B40" s="147" t="s">
        <v>22</v>
      </c>
      <c r="C40" s="148"/>
      <c r="D40" s="148"/>
      <c r="E40" s="149"/>
      <c r="F40" s="17" t="s">
        <v>61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</row>
    <row r="41" spans="2:15" x14ac:dyDescent="0.2">
      <c r="B41" s="147" t="s">
        <v>2</v>
      </c>
      <c r="C41" s="148"/>
      <c r="D41" s="148"/>
      <c r="E41" s="149"/>
      <c r="F41" s="17" t="s">
        <v>30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</row>
    <row r="42" spans="2:15" s="61" customFormat="1" ht="12.75" customHeight="1" x14ac:dyDescent="0.2">
      <c r="B42" s="161" t="s">
        <v>220</v>
      </c>
      <c r="C42" s="162"/>
      <c r="D42" s="162"/>
      <c r="E42" s="163"/>
      <c r="F42" s="17" t="s">
        <v>72</v>
      </c>
      <c r="G42" s="70">
        <v>226000000</v>
      </c>
      <c r="H42" s="70">
        <v>11269086</v>
      </c>
      <c r="I42" s="70">
        <v>3817740952.4114299</v>
      </c>
      <c r="J42" s="70">
        <v>-6027217.9540511072</v>
      </c>
      <c r="K42" s="70">
        <v>4048982820.4573784</v>
      </c>
      <c r="L42" s="70">
        <v>-1982076.9997962185</v>
      </c>
      <c r="M42" s="70">
        <v>4047000743.4575825</v>
      </c>
      <c r="N42" s="66" t="e">
        <f>#REF!</f>
        <v>#REF!</v>
      </c>
      <c r="O42" s="66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59" t="s">
        <v>66</v>
      </c>
      <c r="C44" s="159"/>
      <c r="D44" s="160" t="s">
        <v>6</v>
      </c>
      <c r="E44" s="160"/>
      <c r="F44" s="160"/>
      <c r="G44" s="160"/>
      <c r="H44" s="158" t="s">
        <v>62</v>
      </c>
      <c r="I44" s="158"/>
      <c r="J44" s="59"/>
      <c r="K44" s="12"/>
      <c r="L44" s="12"/>
      <c r="M44" s="12" t="s">
        <v>67</v>
      </c>
    </row>
    <row r="45" spans="2:15" x14ac:dyDescent="0.2">
      <c r="B45" s="10"/>
      <c r="C45" s="10" t="s">
        <v>27</v>
      </c>
      <c r="D45" s="19"/>
      <c r="E45" s="19"/>
      <c r="F45" s="19"/>
      <c r="G45" s="21"/>
      <c r="H45" s="157" t="s">
        <v>63</v>
      </c>
      <c r="I45" s="157"/>
      <c r="J45" s="60"/>
      <c r="K45" s="12" t="s">
        <v>67</v>
      </c>
      <c r="L45" s="12"/>
      <c r="M45" s="12" t="s">
        <v>67</v>
      </c>
    </row>
    <row r="46" spans="2:15" x14ac:dyDescent="0.2">
      <c r="B46" s="159" t="s">
        <v>5</v>
      </c>
      <c r="C46" s="159"/>
      <c r="D46" s="160" t="s">
        <v>64</v>
      </c>
      <c r="E46" s="160"/>
      <c r="F46" s="160"/>
      <c r="G46" s="160"/>
      <c r="H46" s="158" t="s">
        <v>62</v>
      </c>
      <c r="I46" s="158"/>
      <c r="J46" s="59"/>
      <c r="K46" s="12" t="s">
        <v>67</v>
      </c>
      <c r="L46" s="12"/>
      <c r="M46" s="12" t="s">
        <v>67</v>
      </c>
    </row>
    <row r="47" spans="2:15" x14ac:dyDescent="0.2">
      <c r="B47" s="10"/>
      <c r="C47" s="10" t="s">
        <v>27</v>
      </c>
      <c r="D47" s="10"/>
      <c r="E47" s="10"/>
      <c r="F47" s="10"/>
      <c r="G47" s="12"/>
      <c r="H47" s="157" t="s">
        <v>63</v>
      </c>
      <c r="I47" s="157"/>
      <c r="J47" s="60"/>
      <c r="K47" s="12"/>
      <c r="L47" s="12"/>
      <c r="M47" s="12"/>
    </row>
    <row r="48" spans="2:15" x14ac:dyDescent="0.2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H47:I47"/>
    <mergeCell ref="H44:I44"/>
    <mergeCell ref="H45:I45"/>
    <mergeCell ref="B46:C46"/>
    <mergeCell ref="D46:G46"/>
    <mergeCell ref="H46:I46"/>
    <mergeCell ref="C6:L6"/>
    <mergeCell ref="F10:K10"/>
    <mergeCell ref="F11:K11"/>
    <mergeCell ref="F12:K12"/>
    <mergeCell ref="F13:K13"/>
    <mergeCell ref="L15:L16"/>
    <mergeCell ref="B25:E25"/>
    <mergeCell ref="B21:E21"/>
    <mergeCell ref="B22:E22"/>
    <mergeCell ref="B23:E23"/>
    <mergeCell ref="B24:E24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8"/>
  <sheetViews>
    <sheetView workbookViewId="0">
      <selection activeCell="B3" sqref="B3"/>
    </sheetView>
  </sheetViews>
  <sheetFormatPr defaultRowHeight="12.75" x14ac:dyDescent="0.2"/>
  <cols>
    <col min="2" max="2" width="60.85546875" customWidth="1"/>
    <col min="3" max="3" width="14.85546875" customWidth="1"/>
    <col min="4" max="4" width="17.140625" customWidth="1"/>
    <col min="5" max="5" width="13.42578125" customWidth="1"/>
  </cols>
  <sheetData>
    <row r="1" spans="2:5" x14ac:dyDescent="0.2">
      <c r="B1" s="98" t="s">
        <v>222</v>
      </c>
    </row>
    <row r="2" spans="2:5" x14ac:dyDescent="0.2">
      <c r="B2" s="98" t="s">
        <v>223</v>
      </c>
    </row>
    <row r="3" spans="2:5" x14ac:dyDescent="0.2">
      <c r="B3" s="75" t="s">
        <v>283</v>
      </c>
    </row>
    <row r="4" spans="2:5" x14ac:dyDescent="0.2">
      <c r="B4" t="s">
        <v>140</v>
      </c>
    </row>
    <row r="6" spans="2:5" x14ac:dyDescent="0.2">
      <c r="C6" t="s">
        <v>235</v>
      </c>
      <c r="D6" s="135" t="s">
        <v>278</v>
      </c>
      <c r="E6" s="135" t="s">
        <v>272</v>
      </c>
    </row>
    <row r="7" spans="2:5" x14ac:dyDescent="0.2">
      <c r="B7" s="128" t="s">
        <v>141</v>
      </c>
    </row>
    <row r="8" spans="2:5" x14ac:dyDescent="0.2">
      <c r="B8" s="129" t="s">
        <v>142</v>
      </c>
    </row>
    <row r="9" spans="2:5" x14ac:dyDescent="0.2">
      <c r="B9" s="130" t="s">
        <v>69</v>
      </c>
      <c r="C9">
        <v>3</v>
      </c>
      <c r="D9" s="115">
        <v>3104032</v>
      </c>
      <c r="E9" s="115">
        <v>3293170</v>
      </c>
    </row>
    <row r="10" spans="2:5" x14ac:dyDescent="0.2">
      <c r="B10" s="130" t="s">
        <v>70</v>
      </c>
      <c r="D10" s="115">
        <v>280410</v>
      </c>
      <c r="E10" s="115">
        <v>198392</v>
      </c>
    </row>
    <row r="11" spans="2:5" x14ac:dyDescent="0.2">
      <c r="B11" s="130" t="s">
        <v>240</v>
      </c>
      <c r="D11" s="115">
        <v>38261</v>
      </c>
      <c r="E11" s="115">
        <v>26896</v>
      </c>
    </row>
    <row r="12" spans="2:5" x14ac:dyDescent="0.2">
      <c r="B12" s="130" t="s">
        <v>81</v>
      </c>
      <c r="D12" s="115">
        <v>0</v>
      </c>
      <c r="E12" s="115">
        <v>0</v>
      </c>
    </row>
    <row r="13" spans="2:5" x14ac:dyDescent="0.2">
      <c r="B13" s="130" t="s">
        <v>71</v>
      </c>
      <c r="D13" s="115">
        <v>0</v>
      </c>
      <c r="E13" s="115">
        <v>0</v>
      </c>
    </row>
    <row r="14" spans="2:5" x14ac:dyDescent="0.2">
      <c r="B14" s="130"/>
      <c r="D14" s="115"/>
      <c r="E14" s="115"/>
    </row>
    <row r="15" spans="2:5" ht="13.5" thickBot="1" x14ac:dyDescent="0.25">
      <c r="B15" s="130" t="s">
        <v>255</v>
      </c>
      <c r="D15" s="116">
        <v>3422703</v>
      </c>
      <c r="E15" s="116">
        <v>3518458</v>
      </c>
    </row>
    <row r="16" spans="2:5" ht="13.5" thickTop="1" x14ac:dyDescent="0.2">
      <c r="B16" s="130"/>
      <c r="D16" s="115"/>
      <c r="E16" s="115"/>
    </row>
    <row r="17" spans="2:5" x14ac:dyDescent="0.2">
      <c r="B17" s="129" t="s">
        <v>143</v>
      </c>
      <c r="D17" s="115"/>
      <c r="E17" s="115"/>
    </row>
    <row r="18" spans="2:5" x14ac:dyDescent="0.2">
      <c r="B18" s="130" t="s">
        <v>144</v>
      </c>
      <c r="D18" s="115">
        <v>907739</v>
      </c>
      <c r="E18" s="115">
        <v>616703</v>
      </c>
    </row>
    <row r="19" spans="2:5" x14ac:dyDescent="0.2">
      <c r="B19" s="130" t="s">
        <v>129</v>
      </c>
      <c r="C19">
        <v>4</v>
      </c>
      <c r="D19" s="115">
        <v>3472293</v>
      </c>
      <c r="E19" s="115">
        <v>3725156</v>
      </c>
    </row>
    <row r="20" spans="2:5" x14ac:dyDescent="0.2">
      <c r="B20" s="130" t="s">
        <v>127</v>
      </c>
      <c r="D20" s="115">
        <v>504274</v>
      </c>
      <c r="E20" s="115">
        <v>138610</v>
      </c>
    </row>
    <row r="21" spans="2:5" x14ac:dyDescent="0.2">
      <c r="B21" s="130" t="s">
        <v>237</v>
      </c>
      <c r="D21" s="115">
        <v>0</v>
      </c>
      <c r="E21" s="115">
        <v>0</v>
      </c>
    </row>
    <row r="22" spans="2:5" x14ac:dyDescent="0.2">
      <c r="B22" s="130" t="s">
        <v>256</v>
      </c>
      <c r="D22" s="115">
        <v>229089</v>
      </c>
      <c r="E22" s="115">
        <v>23850</v>
      </c>
    </row>
    <row r="23" spans="2:5" x14ac:dyDescent="0.2">
      <c r="B23" s="130" t="s">
        <v>257</v>
      </c>
      <c r="D23" s="115">
        <v>641108</v>
      </c>
      <c r="E23" s="115">
        <v>16286</v>
      </c>
    </row>
    <row r="24" spans="2:5" x14ac:dyDescent="0.2">
      <c r="B24" s="130" t="s">
        <v>145</v>
      </c>
      <c r="C24">
        <v>5</v>
      </c>
      <c r="D24" s="115">
        <v>369090</v>
      </c>
      <c r="E24" s="115">
        <v>145675</v>
      </c>
    </row>
    <row r="25" spans="2:5" x14ac:dyDescent="0.2">
      <c r="B25" s="130" t="s">
        <v>68</v>
      </c>
      <c r="C25">
        <v>6</v>
      </c>
      <c r="D25" s="115">
        <v>1814599</v>
      </c>
      <c r="E25" s="115">
        <v>1883464</v>
      </c>
    </row>
    <row r="26" spans="2:5" x14ac:dyDescent="0.2">
      <c r="B26" s="130"/>
      <c r="D26" s="115"/>
      <c r="E26" s="115"/>
    </row>
    <row r="27" spans="2:5" ht="13.5" thickBot="1" x14ac:dyDescent="0.25">
      <c r="B27" s="130" t="s">
        <v>258</v>
      </c>
      <c r="D27" s="118">
        <v>7938192</v>
      </c>
      <c r="E27" s="118">
        <v>6549744</v>
      </c>
    </row>
    <row r="28" spans="2:5" x14ac:dyDescent="0.2">
      <c r="D28" s="117"/>
      <c r="E28" s="117"/>
    </row>
    <row r="29" spans="2:5" ht="13.5" thickBot="1" x14ac:dyDescent="0.25">
      <c r="B29" s="129" t="s">
        <v>146</v>
      </c>
      <c r="D29" s="116">
        <v>11360895</v>
      </c>
      <c r="E29" s="116">
        <v>10068202</v>
      </c>
    </row>
    <row r="30" spans="2:5" ht="13.5" thickTop="1" x14ac:dyDescent="0.2">
      <c r="B30" s="129"/>
      <c r="D30" s="115"/>
      <c r="E30" s="115"/>
    </row>
    <row r="31" spans="2:5" x14ac:dyDescent="0.2">
      <c r="B31" s="128" t="s">
        <v>259</v>
      </c>
      <c r="D31" s="115"/>
      <c r="E31" s="115"/>
    </row>
    <row r="32" spans="2:5" x14ac:dyDescent="0.2">
      <c r="B32" s="129" t="s">
        <v>260</v>
      </c>
      <c r="D32" s="115"/>
      <c r="E32" s="115"/>
    </row>
    <row r="33" spans="2:6" x14ac:dyDescent="0.2">
      <c r="B33" s="130" t="s">
        <v>271</v>
      </c>
      <c r="C33">
        <v>7</v>
      </c>
      <c r="D33" s="115">
        <v>326474</v>
      </c>
      <c r="E33" s="115">
        <v>326474</v>
      </c>
    </row>
    <row r="34" spans="2:6" x14ac:dyDescent="0.2">
      <c r="B34" s="130" t="s">
        <v>3</v>
      </c>
      <c r="D34" s="115">
        <v>-14956</v>
      </c>
      <c r="E34" s="115">
        <v>-20133</v>
      </c>
    </row>
    <row r="35" spans="2:6" x14ac:dyDescent="0.2">
      <c r="B35" s="132" t="s">
        <v>11</v>
      </c>
      <c r="D35" s="115">
        <v>8732545</v>
      </c>
      <c r="E35" s="115">
        <v>7979635</v>
      </c>
      <c r="F35" t="s">
        <v>67</v>
      </c>
    </row>
    <row r="36" spans="2:6" x14ac:dyDescent="0.2">
      <c r="B36" s="130" t="s">
        <v>261</v>
      </c>
      <c r="D36" s="115">
        <v>9044063</v>
      </c>
      <c r="E36" s="115">
        <v>8285976</v>
      </c>
      <c r="F36" t="s">
        <v>67</v>
      </c>
    </row>
    <row r="37" spans="2:6" x14ac:dyDescent="0.2">
      <c r="B37" s="130" t="s">
        <v>262</v>
      </c>
      <c r="D37" s="115">
        <v>-1043</v>
      </c>
      <c r="E37" s="115">
        <v>-1374</v>
      </c>
      <c r="F37" t="s">
        <v>67</v>
      </c>
    </row>
    <row r="38" spans="2:6" x14ac:dyDescent="0.2">
      <c r="B38" s="129"/>
      <c r="D38" s="115"/>
      <c r="E38" s="115"/>
    </row>
    <row r="39" spans="2:6" ht="13.5" thickBot="1" x14ac:dyDescent="0.25">
      <c r="B39" s="129" t="s">
        <v>82</v>
      </c>
      <c r="D39" s="118">
        <v>9043020</v>
      </c>
      <c r="E39" s="118">
        <v>8284602</v>
      </c>
    </row>
    <row r="40" spans="2:6" x14ac:dyDescent="0.2">
      <c r="B40" s="129"/>
      <c r="D40" s="115"/>
      <c r="E40" s="115"/>
    </row>
    <row r="41" spans="2:6" x14ac:dyDescent="0.2">
      <c r="B41" s="129" t="s">
        <v>148</v>
      </c>
      <c r="D41" s="115"/>
      <c r="E41" s="115"/>
    </row>
    <row r="42" spans="2:6" x14ac:dyDescent="0.2">
      <c r="B42" s="130" t="s">
        <v>149</v>
      </c>
      <c r="D42" s="115">
        <v>0</v>
      </c>
      <c r="E42" s="115">
        <v>0</v>
      </c>
    </row>
    <row r="43" spans="2:6" x14ac:dyDescent="0.2">
      <c r="B43" s="132" t="s">
        <v>76</v>
      </c>
      <c r="D43" s="115">
        <v>0</v>
      </c>
      <c r="E43" s="115">
        <v>0</v>
      </c>
    </row>
    <row r="44" spans="2:6" x14ac:dyDescent="0.2">
      <c r="B44" s="132" t="s">
        <v>77</v>
      </c>
      <c r="D44" s="115">
        <v>320988</v>
      </c>
      <c r="E44" s="115">
        <v>320988</v>
      </c>
    </row>
    <row r="45" spans="2:6" x14ac:dyDescent="0.2">
      <c r="B45" s="132" t="s">
        <v>78</v>
      </c>
      <c r="D45" s="115">
        <v>0</v>
      </c>
      <c r="E45" s="115">
        <v>0</v>
      </c>
    </row>
    <row r="46" spans="2:6" x14ac:dyDescent="0.2">
      <c r="B46" s="132"/>
      <c r="D46" s="115"/>
      <c r="E46" s="115"/>
    </row>
    <row r="47" spans="2:6" ht="13.5" thickBot="1" x14ac:dyDescent="0.25">
      <c r="B47" s="130"/>
      <c r="D47" s="118">
        <v>320988</v>
      </c>
      <c r="E47" s="118">
        <v>320988</v>
      </c>
    </row>
    <row r="48" spans="2:6" x14ac:dyDescent="0.2">
      <c r="B48" s="129" t="s">
        <v>150</v>
      </c>
      <c r="D48" s="115"/>
      <c r="E48" s="115"/>
    </row>
    <row r="49" spans="2:5" x14ac:dyDescent="0.2">
      <c r="B49" s="131" t="s">
        <v>151</v>
      </c>
      <c r="C49">
        <v>8</v>
      </c>
      <c r="D49" s="115">
        <v>555944</v>
      </c>
      <c r="E49" s="115">
        <v>461757</v>
      </c>
    </row>
    <row r="50" spans="2:5" x14ac:dyDescent="0.2">
      <c r="B50" s="131" t="s">
        <v>152</v>
      </c>
      <c r="D50" s="115">
        <v>0</v>
      </c>
      <c r="E50" s="115">
        <v>0</v>
      </c>
    </row>
    <row r="51" spans="2:5" x14ac:dyDescent="0.2">
      <c r="B51" s="131" t="s">
        <v>263</v>
      </c>
      <c r="D51" s="115">
        <v>38</v>
      </c>
      <c r="E51" s="115">
        <v>48</v>
      </c>
    </row>
    <row r="52" spans="2:5" x14ac:dyDescent="0.2">
      <c r="B52" s="131" t="s">
        <v>153</v>
      </c>
      <c r="D52" s="115">
        <v>44582</v>
      </c>
      <c r="E52" s="115">
        <v>357821</v>
      </c>
    </row>
    <row r="53" spans="2:5" x14ac:dyDescent="0.2">
      <c r="B53" s="131" t="s">
        <v>154</v>
      </c>
      <c r="C53">
        <v>9</v>
      </c>
      <c r="D53" s="115">
        <v>1396323</v>
      </c>
      <c r="E53" s="115">
        <v>642986</v>
      </c>
    </row>
    <row r="54" spans="2:5" x14ac:dyDescent="0.2">
      <c r="B54" s="131"/>
      <c r="D54" s="115"/>
      <c r="E54" s="115"/>
    </row>
    <row r="55" spans="2:5" ht="13.5" thickBot="1" x14ac:dyDescent="0.25">
      <c r="B55" s="131" t="s">
        <v>264</v>
      </c>
      <c r="D55" s="118">
        <v>1996887</v>
      </c>
      <c r="E55" s="118">
        <v>1462612</v>
      </c>
    </row>
    <row r="56" spans="2:5" x14ac:dyDescent="0.2">
      <c r="B56" s="129"/>
      <c r="D56" s="117"/>
      <c r="E56" s="117"/>
    </row>
    <row r="57" spans="2:5" ht="13.5" thickBot="1" x14ac:dyDescent="0.25">
      <c r="B57" s="129" t="s">
        <v>265</v>
      </c>
      <c r="D57" s="116">
        <v>11360895</v>
      </c>
      <c r="E57" s="116">
        <v>10068202</v>
      </c>
    </row>
    <row r="58" spans="2:5" ht="15.75" thickTop="1" x14ac:dyDescent="0.25">
      <c r="B58" s="133"/>
      <c r="D58" s="115"/>
      <c r="E58" s="115"/>
    </row>
    <row r="59" spans="2:5" x14ac:dyDescent="0.2">
      <c r="B59" s="134" t="s">
        <v>244</v>
      </c>
      <c r="C59">
        <v>10</v>
      </c>
      <c r="D59" s="115">
        <v>38328</v>
      </c>
      <c r="E59" s="115">
        <v>35335</v>
      </c>
    </row>
    <row r="60" spans="2:5" x14ac:dyDescent="0.2">
      <c r="B60" s="134" t="s">
        <v>245</v>
      </c>
      <c r="C60">
        <v>11</v>
      </c>
      <c r="D60" s="115">
        <v>14374</v>
      </c>
      <c r="E60" s="115">
        <v>14374</v>
      </c>
    </row>
    <row r="62" spans="2:5" x14ac:dyDescent="0.2">
      <c r="D62" t="s">
        <v>67</v>
      </c>
    </row>
    <row r="66" spans="4:5" x14ac:dyDescent="0.2">
      <c r="D66" t="s">
        <v>155</v>
      </c>
      <c r="E66" t="s">
        <v>155</v>
      </c>
    </row>
    <row r="67" spans="4:5" x14ac:dyDescent="0.2">
      <c r="D67" t="s">
        <v>252</v>
      </c>
      <c r="E67" t="s">
        <v>156</v>
      </c>
    </row>
    <row r="68" spans="4:5" x14ac:dyDescent="0.2">
      <c r="D68" t="s">
        <v>276</v>
      </c>
      <c r="E68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46"/>
  <sheetViews>
    <sheetView workbookViewId="0">
      <selection activeCell="B3" sqref="B3"/>
    </sheetView>
  </sheetViews>
  <sheetFormatPr defaultRowHeight="12.75" x14ac:dyDescent="0.2"/>
  <cols>
    <col min="2" max="2" width="46" customWidth="1"/>
    <col min="3" max="3" width="11.7109375" customWidth="1"/>
    <col min="4" max="4" width="15.85546875" customWidth="1"/>
    <col min="5" max="5" width="21.28515625" customWidth="1"/>
  </cols>
  <sheetData>
    <row r="1" spans="2:5" x14ac:dyDescent="0.2">
      <c r="B1" s="98" t="s">
        <v>277</v>
      </c>
    </row>
    <row r="2" spans="2:5" x14ac:dyDescent="0.2">
      <c r="B2" s="98" t="s">
        <v>224</v>
      </c>
    </row>
    <row r="3" spans="2:5" x14ac:dyDescent="0.2">
      <c r="B3" s="98" t="s">
        <v>285</v>
      </c>
    </row>
    <row r="4" spans="2:5" x14ac:dyDescent="0.2">
      <c r="B4" t="s">
        <v>140</v>
      </c>
    </row>
    <row r="6" spans="2:5" x14ac:dyDescent="0.2">
      <c r="C6" t="s">
        <v>235</v>
      </c>
      <c r="D6" s="107" t="s">
        <v>281</v>
      </c>
      <c r="E6" s="107" t="s">
        <v>282</v>
      </c>
    </row>
    <row r="8" spans="2:5" x14ac:dyDescent="0.2">
      <c r="B8" s="79" t="s">
        <v>158</v>
      </c>
      <c r="C8">
        <v>12</v>
      </c>
      <c r="D8" s="126">
        <f>ROUND(([2]ДиР_консол!N5),0)</f>
        <v>5117103</v>
      </c>
      <c r="E8" s="126">
        <v>5048488</v>
      </c>
    </row>
    <row r="9" spans="2:5" x14ac:dyDescent="0.2">
      <c r="B9" s="79" t="s">
        <v>159</v>
      </c>
      <c r="C9">
        <v>13</v>
      </c>
      <c r="D9" s="126">
        <f>ROUND(([2]ДиР_консол!N6),0)</f>
        <v>-3297572</v>
      </c>
      <c r="E9" s="126">
        <v>-3061104</v>
      </c>
    </row>
    <row r="10" spans="2:5" x14ac:dyDescent="0.2">
      <c r="B10" s="79"/>
      <c r="D10" s="126"/>
      <c r="E10" s="126"/>
    </row>
    <row r="11" spans="2:5" x14ac:dyDescent="0.2">
      <c r="B11" s="79" t="s">
        <v>160</v>
      </c>
      <c r="D11" s="126">
        <f>SUM(D8:D9)</f>
        <v>1819531</v>
      </c>
      <c r="E11" s="126">
        <f>SUM(E8:E9)</f>
        <v>1987384</v>
      </c>
    </row>
    <row r="12" spans="2:5" x14ac:dyDescent="0.2">
      <c r="B12" s="79"/>
      <c r="D12" s="126"/>
      <c r="E12" s="126"/>
    </row>
    <row r="13" spans="2:5" x14ac:dyDescent="0.2">
      <c r="B13" s="79" t="s">
        <v>161</v>
      </c>
      <c r="C13">
        <v>14</v>
      </c>
      <c r="D13" s="126">
        <f>ROUND(([2]ДиР_консол!N10),0)</f>
        <v>-205897</v>
      </c>
      <c r="E13" s="126">
        <v>-201156</v>
      </c>
    </row>
    <row r="14" spans="2:5" x14ac:dyDescent="0.2">
      <c r="B14" s="79" t="s">
        <v>162</v>
      </c>
      <c r="C14">
        <v>15</v>
      </c>
      <c r="D14" s="126">
        <f>ROUND(([2]ДиР_консол!N11),0)</f>
        <v>-851492</v>
      </c>
      <c r="E14" s="126">
        <v>-779577</v>
      </c>
    </row>
    <row r="15" spans="2:5" x14ac:dyDescent="0.2">
      <c r="B15" s="79" t="s">
        <v>163</v>
      </c>
      <c r="D15" s="126">
        <f>ROUND(([2]ДиР_консол!N12),0)</f>
        <v>-1372</v>
      </c>
      <c r="E15" s="126">
        <v>0</v>
      </c>
    </row>
    <row r="16" spans="2:5" x14ac:dyDescent="0.2">
      <c r="B16" s="79" t="s">
        <v>45</v>
      </c>
      <c r="D16" s="126">
        <f>ROUND(([2]ДиР_консол!N8),0)</f>
        <v>80143</v>
      </c>
      <c r="E16" s="126">
        <v>84461</v>
      </c>
    </row>
    <row r="17" spans="2:5" x14ac:dyDescent="0.2">
      <c r="B17" s="79" t="s">
        <v>164</v>
      </c>
      <c r="D17" s="126">
        <f>ROUND(([2]ДиР_консол!N13),0)</f>
        <v>-31929</v>
      </c>
      <c r="E17" s="126">
        <v>178737</v>
      </c>
    </row>
    <row r="18" spans="2:5" x14ac:dyDescent="0.2">
      <c r="B18" s="79" t="s">
        <v>165</v>
      </c>
      <c r="D18" s="126">
        <f>ROUND(([2]ДиР_консол!N9+[2]ДиР_консол!N14),0)</f>
        <v>3480</v>
      </c>
      <c r="E18" s="126">
        <v>-6397</v>
      </c>
    </row>
    <row r="19" spans="2:5" x14ac:dyDescent="0.2">
      <c r="B19" s="79"/>
      <c r="D19" s="126"/>
      <c r="E19" s="126"/>
    </row>
    <row r="20" spans="2:5" x14ac:dyDescent="0.2">
      <c r="B20" s="127" t="s">
        <v>166</v>
      </c>
      <c r="D20" s="126">
        <f>SUM(D11:D18)</f>
        <v>812464</v>
      </c>
      <c r="E20" s="126">
        <f>SUM(E11:E18)</f>
        <v>1263452</v>
      </c>
    </row>
    <row r="21" spans="2:5" x14ac:dyDescent="0.2">
      <c r="B21" s="79"/>
      <c r="D21" s="126"/>
      <c r="E21" s="126"/>
    </row>
    <row r="22" spans="2:5" x14ac:dyDescent="0.2">
      <c r="B22" s="79" t="s">
        <v>167</v>
      </c>
      <c r="C22">
        <v>16</v>
      </c>
      <c r="D22" s="126">
        <v>0</v>
      </c>
      <c r="E22" s="126">
        <v>0</v>
      </c>
    </row>
    <row r="23" spans="2:5" x14ac:dyDescent="0.2">
      <c r="B23" s="79"/>
      <c r="D23" s="126"/>
      <c r="E23" s="126"/>
    </row>
    <row r="24" spans="2:5" x14ac:dyDescent="0.2">
      <c r="B24" s="79" t="s">
        <v>225</v>
      </c>
      <c r="D24" s="126">
        <f>D20+D22</f>
        <v>812464</v>
      </c>
      <c r="E24" s="126">
        <f>E20+E22</f>
        <v>1263452</v>
      </c>
    </row>
    <row r="25" spans="2:5" x14ac:dyDescent="0.2">
      <c r="B25" s="79"/>
      <c r="D25" s="126"/>
      <c r="E25" s="126"/>
    </row>
    <row r="26" spans="2:5" ht="25.5" x14ac:dyDescent="0.2">
      <c r="B26" s="79" t="s">
        <v>226</v>
      </c>
      <c r="D26" s="126">
        <f>ROUND(('[2]4'!Q22),0)</f>
        <v>5285</v>
      </c>
      <c r="E26" s="126">
        <v>-14324</v>
      </c>
    </row>
    <row r="27" spans="2:5" x14ac:dyDescent="0.2">
      <c r="B27" s="79"/>
      <c r="D27" s="126"/>
      <c r="E27" s="126"/>
    </row>
    <row r="28" spans="2:5" x14ac:dyDescent="0.2">
      <c r="B28" s="79" t="s">
        <v>227</v>
      </c>
      <c r="D28" s="126">
        <f>D26</f>
        <v>5285</v>
      </c>
      <c r="E28" s="126">
        <f>E26</f>
        <v>-14324</v>
      </c>
    </row>
    <row r="29" spans="2:5" x14ac:dyDescent="0.2">
      <c r="B29" s="79"/>
      <c r="D29" s="126"/>
      <c r="E29" s="126"/>
    </row>
    <row r="30" spans="2:5" x14ac:dyDescent="0.2">
      <c r="B30" s="79" t="s">
        <v>228</v>
      </c>
      <c r="D30" s="126">
        <f>D24+D28</f>
        <v>817749</v>
      </c>
      <c r="E30" s="126">
        <f>E24+E28</f>
        <v>1249128</v>
      </c>
    </row>
    <row r="31" spans="2:5" x14ac:dyDescent="0.2">
      <c r="B31" s="79"/>
      <c r="D31" s="126" t="s">
        <v>67</v>
      </c>
      <c r="E31" s="126" t="s">
        <v>67</v>
      </c>
    </row>
    <row r="32" spans="2:5" x14ac:dyDescent="0.2">
      <c r="B32" s="79" t="s">
        <v>229</v>
      </c>
      <c r="D32" s="126"/>
      <c r="E32" s="126"/>
    </row>
    <row r="33" spans="2:5" x14ac:dyDescent="0.2">
      <c r="B33" s="79"/>
      <c r="D33" s="126" t="s">
        <v>67</v>
      </c>
      <c r="E33" s="126" t="s">
        <v>67</v>
      </c>
    </row>
    <row r="34" spans="2:5" x14ac:dyDescent="0.2">
      <c r="B34" s="79" t="s">
        <v>168</v>
      </c>
      <c r="D34" s="126">
        <f>D37-D35</f>
        <v>812241</v>
      </c>
      <c r="E34" s="126">
        <f>E37-E35</f>
        <v>1263667</v>
      </c>
    </row>
    <row r="35" spans="2:5" x14ac:dyDescent="0.2">
      <c r="B35" s="79" t="s">
        <v>230</v>
      </c>
      <c r="D35" s="126">
        <f>ROUND(([2]ДиР_консол!N24),0)</f>
        <v>223</v>
      </c>
      <c r="E35" s="126">
        <v>-215</v>
      </c>
    </row>
    <row r="36" spans="2:5" x14ac:dyDescent="0.2">
      <c r="B36" s="79"/>
      <c r="D36" s="126"/>
      <c r="E36" s="126"/>
    </row>
    <row r="37" spans="2:5" x14ac:dyDescent="0.2">
      <c r="B37" s="79"/>
      <c r="D37" s="126">
        <f>D24</f>
        <v>812464</v>
      </c>
      <c r="E37" s="126">
        <f>E24</f>
        <v>1263452</v>
      </c>
    </row>
    <row r="38" spans="2:5" x14ac:dyDescent="0.2">
      <c r="B38" s="79"/>
      <c r="D38" s="126" t="s">
        <v>67</v>
      </c>
      <c r="E38" s="126" t="s">
        <v>67</v>
      </c>
    </row>
    <row r="39" spans="2:5" ht="25.5" x14ac:dyDescent="0.2">
      <c r="B39" s="79" t="s">
        <v>231</v>
      </c>
      <c r="D39" s="126">
        <f>ROUND(('[2]РАСЧЕТ ПРИБЫЛИ НА АКЦИЮ'!B11),0)</f>
        <v>3443</v>
      </c>
      <c r="E39" s="126">
        <v>5357</v>
      </c>
    </row>
    <row r="40" spans="2:5" x14ac:dyDescent="0.2">
      <c r="D40" s="126"/>
    </row>
    <row r="41" spans="2:5" x14ac:dyDescent="0.2">
      <c r="D41" t="s">
        <v>67</v>
      </c>
    </row>
    <row r="42" spans="2:5" x14ac:dyDescent="0.2">
      <c r="E42" t="s">
        <v>67</v>
      </c>
    </row>
    <row r="44" spans="2:5" x14ac:dyDescent="0.2">
      <c r="D44" t="s">
        <v>155</v>
      </c>
      <c r="E44" t="s">
        <v>155</v>
      </c>
    </row>
    <row r="45" spans="2:5" x14ac:dyDescent="0.2">
      <c r="D45" t="s">
        <v>252</v>
      </c>
      <c r="E45" t="s">
        <v>156</v>
      </c>
    </row>
    <row r="46" spans="2:5" x14ac:dyDescent="0.2">
      <c r="D46" t="s">
        <v>276</v>
      </c>
      <c r="E46" t="s">
        <v>157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7"/>
  <sheetViews>
    <sheetView workbookViewId="0">
      <selection activeCell="B3" sqref="B3"/>
    </sheetView>
  </sheetViews>
  <sheetFormatPr defaultRowHeight="12.75" x14ac:dyDescent="0.2"/>
  <cols>
    <col min="2" max="2" width="79.7109375" customWidth="1"/>
    <col min="3" max="3" width="0" hidden="1" customWidth="1"/>
    <col min="4" max="4" width="18.7109375" customWidth="1"/>
    <col min="5" max="5" width="21.28515625" customWidth="1"/>
  </cols>
  <sheetData>
    <row r="1" spans="2:5" x14ac:dyDescent="0.2">
      <c r="B1" s="75" t="str">
        <f>'[1]2'!B1</f>
        <v>АО «ASTEL» (АСТЕЛ) И ЕГО ДОЧЕРНИЕ КОМПАНИИ</v>
      </c>
      <c r="C1" s="99"/>
      <c r="D1" t="s">
        <v>67</v>
      </c>
    </row>
    <row r="2" spans="2:5" x14ac:dyDescent="0.2">
      <c r="B2" s="75" t="s">
        <v>234</v>
      </c>
      <c r="C2" s="99"/>
      <c r="D2" s="106" t="s">
        <v>67</v>
      </c>
    </row>
    <row r="3" spans="2:5" x14ac:dyDescent="0.2">
      <c r="B3" s="75" t="str">
        <f>'[2]2'!B3</f>
        <v>ПО СОСТОЯНИЮ НА 30 ИЮНЯ 2023 г.</v>
      </c>
      <c r="C3" s="99"/>
      <c r="D3" t="s">
        <v>67</v>
      </c>
      <c r="E3" s="106" t="s">
        <v>67</v>
      </c>
    </row>
    <row r="4" spans="2:5" x14ac:dyDescent="0.2">
      <c r="B4" s="76" t="s">
        <v>140</v>
      </c>
      <c r="C4" s="100"/>
      <c r="D4" t="s">
        <v>67</v>
      </c>
      <c r="E4" t="s">
        <v>67</v>
      </c>
    </row>
    <row r="5" spans="2:5" x14ac:dyDescent="0.2">
      <c r="B5" s="80"/>
      <c r="C5" s="103"/>
      <c r="E5" s="102"/>
    </row>
    <row r="6" spans="2:5" ht="25.5" x14ac:dyDescent="0.2">
      <c r="B6" s="79"/>
      <c r="C6" s="78" t="s">
        <v>235</v>
      </c>
      <c r="D6" s="107" t="s">
        <v>281</v>
      </c>
      <c r="E6" s="107" t="s">
        <v>282</v>
      </c>
    </row>
    <row r="7" spans="2:5" ht="15.75" x14ac:dyDescent="0.25">
      <c r="B7" s="81" t="s">
        <v>169</v>
      </c>
      <c r="C7" s="104"/>
      <c r="D7" s="82"/>
      <c r="E7" s="82"/>
    </row>
    <row r="8" spans="2:5" x14ac:dyDescent="0.2">
      <c r="B8" s="83" t="s">
        <v>266</v>
      </c>
      <c r="C8" s="78"/>
      <c r="D8" s="119">
        <f>SUMIF('[2]ДДС консол'!$D$9:$D$70,'[2]3'!A8,'[2]ДДС консол'!$AA$9:$AA$70)</f>
        <v>812464</v>
      </c>
      <c r="E8" s="119">
        <v>1263452</v>
      </c>
    </row>
    <row r="9" spans="2:5" x14ac:dyDescent="0.2">
      <c r="B9" s="84" t="s">
        <v>170</v>
      </c>
      <c r="C9" s="78"/>
      <c r="D9" s="119"/>
      <c r="E9" s="119"/>
    </row>
    <row r="10" spans="2:5" x14ac:dyDescent="0.2">
      <c r="B10" s="85" t="s">
        <v>171</v>
      </c>
      <c r="C10" s="78">
        <v>13</v>
      </c>
      <c r="D10" s="119">
        <f>SUMIF('[2]ДДС консол'!$D$9:$D$70,'[2]3'!A10,'[2]ДДС консол'!$AA$9:$AA$70)</f>
        <v>386533.51214270457</v>
      </c>
      <c r="E10" s="119">
        <v>514796.99564851308</v>
      </c>
    </row>
    <row r="11" spans="2:5" x14ac:dyDescent="0.2">
      <c r="B11" s="85" t="s">
        <v>45</v>
      </c>
      <c r="C11" s="78"/>
      <c r="D11" s="119">
        <f>SUMIF('[2]ДДС консол'!$D$9:$D$70,'[2]3'!A11,'[2]ДДС консол'!$AA$9:$AA$70)</f>
        <v>-80143</v>
      </c>
      <c r="E11" s="119">
        <v>-84461</v>
      </c>
    </row>
    <row r="12" spans="2:5" x14ac:dyDescent="0.2">
      <c r="B12" s="85" t="s">
        <v>172</v>
      </c>
      <c r="C12" s="78"/>
      <c r="D12" s="119">
        <f>SUMIF('[2]ДДС консол'!$D$9:$D$70,'[2]3'!A12,'[2]ДДС консол'!$AA$9:$AA$70)</f>
        <v>1372</v>
      </c>
      <c r="E12" s="119">
        <v>0</v>
      </c>
    </row>
    <row r="13" spans="2:5" x14ac:dyDescent="0.2">
      <c r="B13" s="85" t="s">
        <v>267</v>
      </c>
      <c r="C13" s="78">
        <v>9</v>
      </c>
      <c r="D13" s="119">
        <f>SUMIF('[2]ДДС консол'!$D$9:$D$70,'[2]3'!A13,'[2]ДДС консол'!$AA$9:$AA$70)</f>
        <v>0</v>
      </c>
      <c r="E13" s="119">
        <v>0</v>
      </c>
    </row>
    <row r="14" spans="2:5" x14ac:dyDescent="0.2">
      <c r="B14" s="85" t="s">
        <v>253</v>
      </c>
      <c r="C14" s="78"/>
      <c r="D14" s="119">
        <f>SUMIF('[2]ДДС консол'!$D$9:$D$70,'[2]3'!A14,'[2]ДДС консол'!$AA$9:$AA$70)</f>
        <v>0</v>
      </c>
      <c r="E14" s="119">
        <v>0</v>
      </c>
    </row>
    <row r="15" spans="2:5" x14ac:dyDescent="0.2">
      <c r="B15" s="85" t="s">
        <v>246</v>
      </c>
      <c r="C15" s="78"/>
      <c r="D15" s="119">
        <f>SUMIF('[2]ДДС консол'!$D$9:$D$70,'[2]3'!A15,'[2]ДДС консол'!$AA$9:$AA$70)</f>
        <v>1201.8005500000002</v>
      </c>
      <c r="E15" s="119">
        <v>-291.3928600000001</v>
      </c>
    </row>
    <row r="16" spans="2:5" x14ac:dyDescent="0.2">
      <c r="B16" s="85" t="s">
        <v>250</v>
      </c>
      <c r="C16" s="78"/>
      <c r="D16" s="119">
        <f>SUMIF('[2]ДДС консол'!$D$9:$D$70,'[2]3'!A16,'[2]ДДС консол'!$AA$9:$AA$70)</f>
        <v>0</v>
      </c>
      <c r="E16" s="119">
        <v>0</v>
      </c>
    </row>
    <row r="17" spans="2:11" ht="13.5" thickBot="1" x14ac:dyDescent="0.25">
      <c r="B17" s="85" t="s">
        <v>173</v>
      </c>
      <c r="C17" s="78"/>
      <c r="D17" s="119">
        <f>SUMIF('[2]ДДС консол'!$D$9:$D$70,'[2]3'!A17,'[2]ДДС консол'!$AA$9:$AA$70)</f>
        <v>31929</v>
      </c>
      <c r="E17" s="119">
        <v>-178737</v>
      </c>
    </row>
    <row r="18" spans="2:11" ht="26.25" thickBot="1" x14ac:dyDescent="0.25">
      <c r="B18" s="79" t="s">
        <v>174</v>
      </c>
      <c r="C18" s="78"/>
      <c r="D18" s="120">
        <f>SUM(D8:D17)</f>
        <v>1153357.3126927046</v>
      </c>
      <c r="E18" s="120">
        <f>SUM(E8:E17)</f>
        <v>1514759.6027885131</v>
      </c>
    </row>
    <row r="19" spans="2:11" x14ac:dyDescent="0.2">
      <c r="B19" s="79"/>
      <c r="C19" s="78"/>
      <c r="D19" s="115"/>
      <c r="E19" s="115"/>
    </row>
    <row r="20" spans="2:11" x14ac:dyDescent="0.2">
      <c r="B20" s="79" t="s">
        <v>175</v>
      </c>
      <c r="C20" s="78">
        <v>15</v>
      </c>
      <c r="D20" s="119">
        <f>SUMIF('[2]ДДС консол'!$D$9:$D$70,'[2]3'!A20,'[2]ДДС консол'!$AA$9:$AA$70)</f>
        <v>-311247</v>
      </c>
      <c r="E20" s="119">
        <v>-279304</v>
      </c>
    </row>
    <row r="21" spans="2:11" x14ac:dyDescent="0.2">
      <c r="B21" s="79" t="s">
        <v>176</v>
      </c>
      <c r="C21" s="78">
        <v>16</v>
      </c>
      <c r="D21" s="119">
        <f>SUMIF('[2]ДДС консол'!$D$9:$D$70,'[2]3'!A21,'[2]ДДС консол'!$AA$9:$AA$70)</f>
        <v>250666</v>
      </c>
      <c r="E21" s="119">
        <v>427657</v>
      </c>
    </row>
    <row r="22" spans="2:11" x14ac:dyDescent="0.2">
      <c r="B22" s="79" t="s">
        <v>177</v>
      </c>
      <c r="C22" s="78">
        <v>17</v>
      </c>
      <c r="D22" s="119">
        <f>SUMIF('[2]ДДС консол'!$D$9:$D$70,'[2]3'!A22,'[2]ДДС консол'!$AA$9:$AA$70)</f>
        <v>-365664</v>
      </c>
      <c r="E22" s="119">
        <v>-372165</v>
      </c>
    </row>
    <row r="23" spans="2:11" x14ac:dyDescent="0.2">
      <c r="B23" s="79" t="s">
        <v>178</v>
      </c>
      <c r="C23" s="78"/>
      <c r="D23" s="119">
        <f>SUMIF('[2]ДДС консол'!$D$9:$D$70,'[2]3'!A23,'[2]ДДС консол'!$AA$9:$AA$70)</f>
        <v>-624822</v>
      </c>
      <c r="E23" s="119">
        <v>-327461</v>
      </c>
    </row>
    <row r="24" spans="2:11" x14ac:dyDescent="0.2">
      <c r="B24" s="79" t="s">
        <v>179</v>
      </c>
      <c r="C24" s="78"/>
      <c r="D24" s="119">
        <f>SUMIF('[2]ДДС консол'!$D$9:$D$70,'[2]3'!A24,'[2]ДДС консол'!$AA$9:$AA$70)</f>
        <v>-143272.44560000001</v>
      </c>
      <c r="E24" s="119">
        <v>115905.84807999998</v>
      </c>
    </row>
    <row r="25" spans="2:11" x14ac:dyDescent="0.2">
      <c r="B25" s="79" t="s">
        <v>268</v>
      </c>
      <c r="C25" s="101"/>
      <c r="D25" s="119">
        <f>SUMIF('[2]ДДС консол'!$D$9:$D$70,'[2]3'!A25,'[2]ДДС консол'!$AA$9:$AA$70)</f>
        <v>0</v>
      </c>
      <c r="E25" s="119">
        <v>0</v>
      </c>
    </row>
    <row r="26" spans="2:11" x14ac:dyDescent="0.2">
      <c r="B26" s="79" t="s">
        <v>180</v>
      </c>
      <c r="C26" s="78"/>
      <c r="D26" s="119">
        <f>SUMIF('[2]ДДС консол'!$D$9:$D$70,'[2]3'!A26,'[2]ДДС консол'!$AA$9:$AA$70)</f>
        <v>95027.894090000002</v>
      </c>
      <c r="E26" s="119">
        <v>81529.523950000003</v>
      </c>
    </row>
    <row r="27" spans="2:11" x14ac:dyDescent="0.2">
      <c r="B27" s="79" t="s">
        <v>181</v>
      </c>
      <c r="C27" s="78"/>
      <c r="D27" s="119">
        <f>SUMIF('[2]ДДС консол'!$D$9:$D$70,'[2]3'!A27,'[2]ДДС консол'!$AA$9:$AA$70)</f>
        <v>-313239</v>
      </c>
      <c r="E27" s="119">
        <v>-211590</v>
      </c>
    </row>
    <row r="28" spans="2:11" x14ac:dyDescent="0.2">
      <c r="B28" s="79" t="s">
        <v>254</v>
      </c>
      <c r="C28" s="78"/>
      <c r="D28" s="119">
        <f>SUMIF('[2]ДДС консол'!$D$9:$D$70,'[2]3'!A28,'[2]ДДС консол'!$AA$9:$AA$70)</f>
        <v>0</v>
      </c>
      <c r="E28" s="119">
        <v>0</v>
      </c>
    </row>
    <row r="29" spans="2:11" x14ac:dyDescent="0.2">
      <c r="B29" s="79" t="s">
        <v>182</v>
      </c>
      <c r="C29" s="78"/>
      <c r="D29" s="119">
        <f>SUMIF('[2]ДДС консол'!$D$9:$D$70,'[2]3'!A29,'[2]ДДС консол'!$AA$9:$AA$70)</f>
        <v>691040.04295999999</v>
      </c>
      <c r="E29" s="119">
        <v>466909.26053000009</v>
      </c>
    </row>
    <row r="30" spans="2:11" x14ac:dyDescent="0.2">
      <c r="B30" s="79"/>
      <c r="C30" s="78"/>
      <c r="D30" s="119"/>
      <c r="E30" s="119"/>
    </row>
    <row r="31" spans="2:11" ht="13.5" thickBot="1" x14ac:dyDescent="0.25">
      <c r="B31" s="79" t="s">
        <v>183</v>
      </c>
      <c r="C31" s="78"/>
      <c r="D31" s="185">
        <f>SUM(D18:D29)</f>
        <v>431846.80414270458</v>
      </c>
      <c r="E31" s="185">
        <v>1416241.2353485131</v>
      </c>
      <c r="K31" s="119"/>
    </row>
    <row r="32" spans="2:11" x14ac:dyDescent="0.2">
      <c r="B32" s="79" t="s">
        <v>184</v>
      </c>
      <c r="C32" s="78"/>
      <c r="D32" s="119">
        <f>SUMIF('[2]ДДС консол'!$D$9:$D$70,'[2]3'!A32,'[2]ДДС консол'!$AA$9:$AA$70)</f>
        <v>-1372.0833300000002</v>
      </c>
      <c r="E32" s="119">
        <v>0</v>
      </c>
    </row>
    <row r="33" spans="1:5" ht="13.5" thickBot="1" x14ac:dyDescent="0.25">
      <c r="B33" s="79" t="s">
        <v>185</v>
      </c>
      <c r="C33" s="78"/>
      <c r="D33" s="119">
        <f>SUMIF('[2]ДДС консол'!$D$9:$D$70,'[2]3'!A33,'[2]ДДС консол'!$AA$9:$AA$70)</f>
        <v>-205249</v>
      </c>
      <c r="E33" s="119">
        <v>-138801</v>
      </c>
    </row>
    <row r="34" spans="1:5" ht="13.5" thickBot="1" x14ac:dyDescent="0.25">
      <c r="A34" s="91"/>
      <c r="B34" s="108" t="s">
        <v>186</v>
      </c>
      <c r="C34" s="109"/>
      <c r="D34" s="121">
        <f>SUM(D31:D33)</f>
        <v>225225.72081270459</v>
      </c>
      <c r="E34" s="121">
        <f>SUM(E31:E33)</f>
        <v>1277440.2353485131</v>
      </c>
    </row>
    <row r="35" spans="1:5" x14ac:dyDescent="0.2">
      <c r="B35" s="81" t="s">
        <v>187</v>
      </c>
      <c r="C35" s="104"/>
      <c r="D35" s="122"/>
      <c r="E35" s="122"/>
    </row>
    <row r="36" spans="1:5" x14ac:dyDescent="0.2">
      <c r="B36" s="79" t="s">
        <v>217</v>
      </c>
      <c r="C36" s="78">
        <v>13</v>
      </c>
      <c r="D36" s="119">
        <f>SUMIF('[2]ДДС консол'!$D$9:$D$70,'[2]3'!A36,'[2]ДДС консол'!$AA$9:$AA$70)</f>
        <v>-284248.74020773987</v>
      </c>
      <c r="E36" s="119">
        <v>-231172.76400000002</v>
      </c>
    </row>
    <row r="37" spans="1:5" x14ac:dyDescent="0.2">
      <c r="B37" s="79" t="s">
        <v>218</v>
      </c>
      <c r="C37" s="78"/>
      <c r="D37" s="119">
        <f>SUMIF('[2]ДДС консол'!$D$9:$D$70,'[2]3'!A37,'[2]ДДС консол'!$AA$9:$AA$70)</f>
        <v>12480.37727690003</v>
      </c>
      <c r="E37" s="119">
        <v>-27713.436343700068</v>
      </c>
    </row>
    <row r="38" spans="1:5" x14ac:dyDescent="0.2">
      <c r="B38" s="79" t="s">
        <v>247</v>
      </c>
      <c r="C38" s="78"/>
      <c r="D38" s="119">
        <f>SUMIF('[2]ДДС консол'!$D$9:$D$70,'[2]3'!A38,'[2]ДДС консол'!$AA$9:$AA$70)</f>
        <v>0</v>
      </c>
      <c r="E38" s="119">
        <v>0</v>
      </c>
    </row>
    <row r="39" spans="1:5" x14ac:dyDescent="0.2">
      <c r="B39" s="79" t="s">
        <v>238</v>
      </c>
      <c r="C39" s="78"/>
      <c r="D39" s="119">
        <f>SUMIF('[2]ДДС консол'!$D$9:$D$70,'[2]3'!A39,'[2]ДДС консол'!$AA$9:$AA$70)</f>
        <v>0</v>
      </c>
      <c r="E39" s="119">
        <v>0</v>
      </c>
    </row>
    <row r="40" spans="1:5" x14ac:dyDescent="0.2">
      <c r="B40" s="79" t="s">
        <v>239</v>
      </c>
      <c r="C40" s="78"/>
      <c r="D40" s="119">
        <f>SUMIF('[2]ДДС консол'!$D$9:$D$70,'[2]3'!A40,'[2]ДДС консол'!$AA$9:$AA$70)</f>
        <v>0</v>
      </c>
      <c r="E40" s="119">
        <v>0</v>
      </c>
    </row>
    <row r="41" spans="1:5" ht="13.5" thickBot="1" x14ac:dyDescent="0.25">
      <c r="B41" s="79" t="s">
        <v>242</v>
      </c>
      <c r="C41" s="78"/>
      <c r="D41" s="119">
        <v>0</v>
      </c>
      <c r="E41" s="119">
        <v>0</v>
      </c>
    </row>
    <row r="42" spans="1:5" ht="13.5" thickBot="1" x14ac:dyDescent="0.25">
      <c r="A42" s="91"/>
      <c r="B42" s="108" t="s">
        <v>188</v>
      </c>
      <c r="C42" s="109"/>
      <c r="D42" s="121">
        <f>SUM(D36:D41)</f>
        <v>-271768.36293083982</v>
      </c>
      <c r="E42" s="121">
        <f>SUM(E36:E41)</f>
        <v>-258886.2003437001</v>
      </c>
    </row>
    <row r="43" spans="1:5" x14ac:dyDescent="0.2">
      <c r="B43" s="81" t="s">
        <v>189</v>
      </c>
      <c r="C43" s="104"/>
      <c r="D43" s="122"/>
      <c r="E43" s="122"/>
    </row>
    <row r="44" spans="1:5" x14ac:dyDescent="0.2">
      <c r="B44" s="79" t="s">
        <v>190</v>
      </c>
      <c r="C44" s="78">
        <v>21</v>
      </c>
      <c r="D44" s="119">
        <f>SUMIF('[2]ДДС консол'!$D$9:$D$70,'[2]3'!A44,'[2]ДДС консол'!$AA$9:$AA$70)</f>
        <v>-195000</v>
      </c>
      <c r="E44" s="119">
        <v>0</v>
      </c>
    </row>
    <row r="45" spans="1:5" x14ac:dyDescent="0.2">
      <c r="B45" s="79" t="s">
        <v>191</v>
      </c>
      <c r="C45" s="78"/>
      <c r="D45" s="119">
        <f>SUMIF('[2]ДДС консол'!$D$9:$D$70,'[2]3'!A45,'[2]ДДС консол'!$AA$9:$AA$70)</f>
        <v>195000</v>
      </c>
      <c r="E45" s="119">
        <v>0</v>
      </c>
    </row>
    <row r="46" spans="1:5" x14ac:dyDescent="0.2">
      <c r="B46" s="79" t="s">
        <v>219</v>
      </c>
      <c r="C46" s="78"/>
      <c r="D46" s="119">
        <f>SUMIF('[2]ДДС консол'!$D$9:$D$70,'[2]3'!A46,'[2]ДДС консол'!$AA$9:$AA$70)</f>
        <v>0</v>
      </c>
      <c r="E46" s="119">
        <v>0</v>
      </c>
    </row>
    <row r="47" spans="1:5" x14ac:dyDescent="0.2">
      <c r="B47" s="79" t="s">
        <v>248</v>
      </c>
      <c r="C47" s="78"/>
      <c r="D47" s="119">
        <f>SUMIF('[2]ДДС консол'!$D$9:$D$70,'[2]3'!A47,'[2]ДДС консол'!$AA$9:$AA$70)</f>
        <v>0</v>
      </c>
      <c r="E47" s="119">
        <v>0</v>
      </c>
    </row>
    <row r="48" spans="1:5" x14ac:dyDescent="0.2">
      <c r="B48" s="79" t="s">
        <v>249</v>
      </c>
      <c r="C48" s="78"/>
      <c r="D48" s="119">
        <f>SUMIF('[2]ДДС консол'!$D$9:$D$70,'[2]3'!A48,'[2]ДДС консол'!$AA$9:$AA$70)</f>
        <v>0</v>
      </c>
      <c r="E48" s="119">
        <v>0</v>
      </c>
    </row>
    <row r="49" spans="1:5" x14ac:dyDescent="0.2">
      <c r="B49" s="79" t="s">
        <v>243</v>
      </c>
      <c r="C49" s="78"/>
      <c r="D49" s="119">
        <f>SUMIF('[2]ДДС консол'!$D$9:$D$70,'[2]3'!A49,'[2]ДДС консол'!$AA$9:$AA$70)-D50</f>
        <v>0</v>
      </c>
      <c r="E49" s="119">
        <v>-432991</v>
      </c>
    </row>
    <row r="50" spans="1:5" ht="13.5" thickBot="1" x14ac:dyDescent="0.25">
      <c r="B50" s="79" t="s">
        <v>270</v>
      </c>
      <c r="C50" s="78"/>
      <c r="D50" s="119">
        <v>0</v>
      </c>
      <c r="E50" s="119">
        <v>0</v>
      </c>
    </row>
    <row r="51" spans="1:5" ht="13.5" thickBot="1" x14ac:dyDescent="0.25">
      <c r="A51" s="91"/>
      <c r="B51" s="108" t="s">
        <v>192</v>
      </c>
      <c r="C51" s="109"/>
      <c r="D51" s="121">
        <f>SUM(D44:D50)</f>
        <v>0</v>
      </c>
      <c r="E51" s="121">
        <f>SUM(E44:E50)</f>
        <v>-432991</v>
      </c>
    </row>
    <row r="52" spans="1:5" ht="33.950000000000003" customHeight="1" x14ac:dyDescent="0.2">
      <c r="B52" s="125" t="s">
        <v>193</v>
      </c>
      <c r="C52" s="104"/>
      <c r="D52" s="123">
        <f>D34+D42+D51</f>
        <v>-46542.642118135234</v>
      </c>
      <c r="E52" s="123">
        <f>E34+E42+E51</f>
        <v>585563.03500481299</v>
      </c>
    </row>
    <row r="53" spans="1:5" x14ac:dyDescent="0.2">
      <c r="B53" s="79" t="s">
        <v>194</v>
      </c>
      <c r="C53" s="78">
        <v>19</v>
      </c>
      <c r="D53" s="119">
        <f>ROUND(('[2]1'!F25),0)</f>
        <v>1883464</v>
      </c>
      <c r="E53" s="119">
        <v>2353219</v>
      </c>
    </row>
    <row r="54" spans="1:5" ht="25.5" x14ac:dyDescent="0.2">
      <c r="B54" s="79" t="s">
        <v>241</v>
      </c>
      <c r="C54" s="78"/>
      <c r="D54" s="119">
        <f>SUMIF('[2]ДДС консол'!$D$9:$D$70,'[2]3'!A54,'[2]ДДС консол'!$AA$9:$AA$70)</f>
        <v>-22322</v>
      </c>
      <c r="E54" s="119">
        <v>148913</v>
      </c>
    </row>
    <row r="55" spans="1:5" ht="13.5" thickBot="1" x14ac:dyDescent="0.25">
      <c r="B55" s="79" t="s">
        <v>195</v>
      </c>
      <c r="C55" s="78">
        <v>19</v>
      </c>
      <c r="D55" s="124">
        <f>D53+D52+D54</f>
        <v>1814599.3578818648</v>
      </c>
      <c r="E55" s="124">
        <f>E53+E52+E54</f>
        <v>3087695.0350048132</v>
      </c>
    </row>
    <row r="56" spans="1:5" ht="13.5" thickTop="1" x14ac:dyDescent="0.2">
      <c r="B56" s="79"/>
      <c r="C56" s="78"/>
      <c r="D56" s="90"/>
      <c r="E56" s="90"/>
    </row>
    <row r="57" spans="1:5" x14ac:dyDescent="0.2">
      <c r="B57" s="79"/>
      <c r="C57" s="78"/>
      <c r="D57" s="90"/>
      <c r="E57" s="90"/>
    </row>
    <row r="58" spans="1:5" x14ac:dyDescent="0.2">
      <c r="B58" s="79"/>
      <c r="C58" s="78"/>
      <c r="D58" s="90"/>
      <c r="E58" s="90"/>
    </row>
    <row r="59" spans="1:5" x14ac:dyDescent="0.2">
      <c r="B59" s="79"/>
      <c r="C59" s="78"/>
      <c r="D59" s="90"/>
      <c r="E59" s="90"/>
    </row>
    <row r="60" spans="1:5" x14ac:dyDescent="0.2">
      <c r="B60" s="79"/>
      <c r="C60" s="78"/>
      <c r="D60" s="90"/>
      <c r="E60" s="90"/>
    </row>
    <row r="61" spans="1:5" x14ac:dyDescent="0.2">
      <c r="B61" s="79"/>
      <c r="C61" s="78"/>
      <c r="D61" s="90"/>
      <c r="E61" s="90"/>
    </row>
    <row r="62" spans="1:5" x14ac:dyDescent="0.2">
      <c r="B62" s="77"/>
      <c r="C62" s="101"/>
    </row>
    <row r="63" spans="1:5" x14ac:dyDescent="0.2">
      <c r="B63" s="77"/>
      <c r="C63" s="101"/>
      <c r="D63" s="105" t="s">
        <v>67</v>
      </c>
      <c r="E63" s="88"/>
    </row>
    <row r="64" spans="1:5" x14ac:dyDescent="0.2">
      <c r="B64" s="77"/>
      <c r="C64" s="101"/>
      <c r="D64" s="105"/>
      <c r="E64" s="88"/>
    </row>
    <row r="65" spans="2:5" x14ac:dyDescent="0.2">
      <c r="B65" s="77"/>
      <c r="C65" s="101"/>
      <c r="D65" s="89" t="s">
        <v>155</v>
      </c>
      <c r="E65" s="89" t="s">
        <v>155</v>
      </c>
    </row>
    <row r="66" spans="2:5" x14ac:dyDescent="0.2">
      <c r="B66" s="77"/>
      <c r="C66" s="101"/>
      <c r="D66" s="89" t="s">
        <v>252</v>
      </c>
      <c r="E66" s="89" t="s">
        <v>156</v>
      </c>
    </row>
    <row r="67" spans="2:5" x14ac:dyDescent="0.2">
      <c r="B67" s="77"/>
      <c r="C67" s="101"/>
      <c r="D67" s="89" t="s">
        <v>276</v>
      </c>
      <c r="E67" s="89" t="s">
        <v>157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tabSelected="1" zoomScale="87" zoomScaleNormal="87" workbookViewId="0">
      <selection activeCell="H26" sqref="H26"/>
    </sheetView>
  </sheetViews>
  <sheetFormatPr defaultRowHeight="12.75" x14ac:dyDescent="0.2"/>
  <cols>
    <col min="1" max="1" width="43.7109375" customWidth="1"/>
    <col min="2" max="2" width="15.5703125" customWidth="1"/>
    <col min="3" max="3" width="20.85546875" customWidth="1"/>
    <col min="5" max="5" width="16.85546875" customWidth="1"/>
    <col min="6" max="6" width="13.85546875" customWidth="1"/>
    <col min="7" max="7" width="17.140625" customWidth="1"/>
    <col min="8" max="8" width="15.140625" customWidth="1"/>
  </cols>
  <sheetData>
    <row r="1" spans="1:9" x14ac:dyDescent="0.2">
      <c r="A1" s="98" t="s">
        <v>277</v>
      </c>
      <c r="I1" s="98"/>
    </row>
    <row r="2" spans="1:9" x14ac:dyDescent="0.2">
      <c r="A2" s="98" t="s">
        <v>233</v>
      </c>
      <c r="I2" s="98"/>
    </row>
    <row r="3" spans="1:9" x14ac:dyDescent="0.2">
      <c r="A3" s="98" t="s">
        <v>283</v>
      </c>
      <c r="I3" s="98"/>
    </row>
    <row r="4" spans="1:9" x14ac:dyDescent="0.2">
      <c r="A4" t="s">
        <v>140</v>
      </c>
    </row>
    <row r="6" spans="1:9" x14ac:dyDescent="0.2">
      <c r="C6" t="s">
        <v>67</v>
      </c>
    </row>
    <row r="7" spans="1:9" x14ac:dyDescent="0.2">
      <c r="B7" s="111"/>
      <c r="C7" s="110"/>
      <c r="D7" s="110"/>
      <c r="E7" s="110"/>
      <c r="F7" s="110"/>
      <c r="G7" s="110"/>
      <c r="H7" s="111"/>
    </row>
    <row r="8" spans="1:9" ht="76.5" x14ac:dyDescent="0.2">
      <c r="A8" s="136"/>
      <c r="B8" s="111" t="s">
        <v>196</v>
      </c>
      <c r="C8" s="110" t="s">
        <v>197</v>
      </c>
      <c r="D8" s="110" t="s">
        <v>147</v>
      </c>
      <c r="E8" s="111" t="s">
        <v>273</v>
      </c>
      <c r="F8" s="111" t="s">
        <v>198</v>
      </c>
      <c r="G8" s="110" t="s">
        <v>274</v>
      </c>
      <c r="H8" s="110" t="s">
        <v>251</v>
      </c>
    </row>
    <row r="9" spans="1:9" x14ac:dyDescent="0.2">
      <c r="A9" s="137" t="s">
        <v>279</v>
      </c>
      <c r="B9" s="112">
        <v>326474</v>
      </c>
      <c r="C9" s="90">
        <v>-30214</v>
      </c>
      <c r="D9" s="112">
        <v>11269</v>
      </c>
      <c r="E9" s="112">
        <v>8992705</v>
      </c>
      <c r="F9" s="112">
        <v>9300234</v>
      </c>
      <c r="G9" s="90">
        <v>-592</v>
      </c>
      <c r="H9" s="112">
        <v>9299642</v>
      </c>
      <c r="I9" s="98"/>
    </row>
    <row r="10" spans="1:9" x14ac:dyDescent="0.2">
      <c r="A10" s="136"/>
      <c r="B10" s="112"/>
      <c r="C10" s="112"/>
      <c r="D10" s="112"/>
      <c r="E10" s="112" t="s">
        <v>67</v>
      </c>
      <c r="F10" s="112" t="s">
        <v>67</v>
      </c>
      <c r="G10" s="112"/>
      <c r="H10" s="112" t="s">
        <v>67</v>
      </c>
    </row>
    <row r="11" spans="1:9" x14ac:dyDescent="0.2">
      <c r="A11" s="136" t="s">
        <v>199</v>
      </c>
      <c r="B11" s="112"/>
      <c r="C11" s="112"/>
      <c r="D11" s="112"/>
      <c r="E11" s="112">
        <v>1452907</v>
      </c>
      <c r="F11" s="112">
        <v>1452907</v>
      </c>
      <c r="G11" s="90">
        <v>-605</v>
      </c>
      <c r="H11" s="112">
        <v>1452302</v>
      </c>
    </row>
    <row r="12" spans="1:9" x14ac:dyDescent="0.2">
      <c r="A12" s="138" t="s">
        <v>275</v>
      </c>
      <c r="B12" s="112"/>
      <c r="C12" s="112"/>
      <c r="D12" s="112"/>
      <c r="E12" s="112"/>
      <c r="F12" s="139">
        <v>0</v>
      </c>
      <c r="G12" s="112"/>
      <c r="H12" s="112">
        <v>0</v>
      </c>
    </row>
    <row r="13" spans="1:9" x14ac:dyDescent="0.2">
      <c r="A13" s="136" t="s">
        <v>269</v>
      </c>
      <c r="B13" s="112"/>
      <c r="C13" s="112"/>
      <c r="D13" s="112"/>
      <c r="E13" s="90">
        <v>164948</v>
      </c>
      <c r="F13" s="90">
        <v>164948</v>
      </c>
      <c r="G13" s="112"/>
      <c r="H13" s="90">
        <v>164948</v>
      </c>
    </row>
    <row r="14" spans="1:9" x14ac:dyDescent="0.2">
      <c r="A14" s="136" t="s">
        <v>232</v>
      </c>
      <c r="B14" s="112"/>
      <c r="C14" s="90">
        <v>-1188</v>
      </c>
      <c r="D14" s="112">
        <v>0</v>
      </c>
      <c r="E14" s="112"/>
      <c r="F14" s="90">
        <v>-1188</v>
      </c>
      <c r="G14" s="90">
        <v>-177</v>
      </c>
      <c r="H14" s="90">
        <v>-1365</v>
      </c>
    </row>
    <row r="15" spans="1:9" x14ac:dyDescent="0.2">
      <c r="A15" s="79" t="s">
        <v>21</v>
      </c>
      <c r="B15" s="112"/>
      <c r="C15" s="112"/>
      <c r="D15" s="112"/>
      <c r="E15" s="90">
        <v>-2630925</v>
      </c>
      <c r="F15" s="90">
        <v>-2630925</v>
      </c>
      <c r="G15" s="112"/>
      <c r="H15" s="90">
        <v>-2630925</v>
      </c>
      <c r="I15" s="136"/>
    </row>
    <row r="16" spans="1:9" x14ac:dyDescent="0.2">
      <c r="A16" s="136"/>
      <c r="B16" s="112"/>
      <c r="C16" s="112"/>
      <c r="D16" s="112"/>
      <c r="E16" s="112"/>
      <c r="F16" s="112"/>
      <c r="G16" s="112"/>
      <c r="H16" s="112"/>
      <c r="I16" s="137"/>
    </row>
    <row r="17" spans="1:9" ht="13.5" thickBot="1" x14ac:dyDescent="0.25">
      <c r="A17" s="140" t="s">
        <v>280</v>
      </c>
      <c r="B17" s="113">
        <v>326474</v>
      </c>
      <c r="C17" s="114">
        <v>-31402</v>
      </c>
      <c r="D17" s="113">
        <v>11269</v>
      </c>
      <c r="E17" s="113">
        <v>7979635</v>
      </c>
      <c r="F17" s="113">
        <v>8285976</v>
      </c>
      <c r="G17" s="114">
        <v>-1374</v>
      </c>
      <c r="H17" s="113">
        <v>8284602</v>
      </c>
    </row>
    <row r="18" spans="1:9" ht="13.5" thickTop="1" x14ac:dyDescent="0.2">
      <c r="A18" s="136"/>
      <c r="B18" s="112"/>
      <c r="C18" s="112"/>
      <c r="D18" s="112"/>
      <c r="E18" s="112" t="s">
        <v>67</v>
      </c>
      <c r="F18" s="112" t="s">
        <v>67</v>
      </c>
      <c r="G18" s="112"/>
      <c r="H18" s="112" t="s">
        <v>67</v>
      </c>
    </row>
    <row r="19" spans="1:9" x14ac:dyDescent="0.2">
      <c r="A19" s="136" t="s">
        <v>199</v>
      </c>
      <c r="B19" s="112"/>
      <c r="C19" s="112"/>
      <c r="D19" s="112"/>
      <c r="E19" s="112">
        <v>812241</v>
      </c>
      <c r="F19" s="90">
        <v>812241</v>
      </c>
      <c r="G19" s="90">
        <v>233</v>
      </c>
      <c r="H19" s="112">
        <v>812464</v>
      </c>
    </row>
    <row r="20" spans="1:9" x14ac:dyDescent="0.2">
      <c r="A20" s="138" t="s">
        <v>275</v>
      </c>
      <c r="B20" s="112"/>
      <c r="C20" s="112"/>
      <c r="D20" s="112"/>
      <c r="E20" s="112"/>
      <c r="F20" s="139">
        <v>0</v>
      </c>
      <c r="G20" s="112"/>
      <c r="H20" s="112">
        <v>0</v>
      </c>
    </row>
    <row r="21" spans="1:9" x14ac:dyDescent="0.2">
      <c r="A21" s="136" t="s">
        <v>269</v>
      </c>
      <c r="B21" s="112"/>
      <c r="C21" s="112"/>
      <c r="D21" s="141"/>
      <c r="E21" s="90">
        <v>0</v>
      </c>
      <c r="F21" s="90">
        <v>0</v>
      </c>
      <c r="G21" s="112"/>
      <c r="H21" s="90">
        <v>0</v>
      </c>
    </row>
    <row r="22" spans="1:9" x14ac:dyDescent="0.2">
      <c r="A22" s="136" t="s">
        <v>232</v>
      </c>
      <c r="B22" s="112"/>
      <c r="C22" s="90">
        <v>5177</v>
      </c>
      <c r="D22" s="112">
        <v>0</v>
      </c>
      <c r="E22" s="112"/>
      <c r="F22" s="90">
        <v>5177</v>
      </c>
      <c r="G22" s="90">
        <v>108</v>
      </c>
      <c r="H22" s="90">
        <v>5285</v>
      </c>
      <c r="I22" s="136"/>
    </row>
    <row r="23" spans="1:9" x14ac:dyDescent="0.2">
      <c r="A23" s="79" t="s">
        <v>21</v>
      </c>
      <c r="B23" s="112"/>
      <c r="C23" s="112"/>
      <c r="D23" s="112"/>
      <c r="E23" s="90">
        <v>-59331</v>
      </c>
      <c r="F23" s="90">
        <v>-59331</v>
      </c>
      <c r="G23" s="112"/>
      <c r="H23" s="90">
        <v>-59331</v>
      </c>
      <c r="I23" s="137"/>
    </row>
    <row r="24" spans="1:9" x14ac:dyDescent="0.2">
      <c r="A24" s="137"/>
      <c r="B24" s="141"/>
      <c r="C24" s="141"/>
      <c r="D24" s="141"/>
      <c r="E24" s="141"/>
      <c r="F24" s="141"/>
      <c r="G24" s="141"/>
      <c r="H24" s="141"/>
    </row>
    <row r="25" spans="1:9" ht="13.5" thickBot="1" x14ac:dyDescent="0.25">
      <c r="A25" s="140" t="s">
        <v>284</v>
      </c>
      <c r="B25" s="114">
        <v>326474</v>
      </c>
      <c r="C25" s="114">
        <f>SUM(C19:C23)+C17</f>
        <v>-26225</v>
      </c>
      <c r="D25" s="114">
        <v>11269</v>
      </c>
      <c r="E25" s="114">
        <v>8732545</v>
      </c>
      <c r="F25" s="114">
        <v>9044063</v>
      </c>
      <c r="G25" s="114">
        <v>-1043</v>
      </c>
      <c r="H25" s="114">
        <v>9043020</v>
      </c>
    </row>
    <row r="26" spans="1:9" ht="13.5" thickTop="1" x14ac:dyDescent="0.2">
      <c r="G26" t="s">
        <v>67</v>
      </c>
    </row>
    <row r="27" spans="1:9" x14ac:dyDescent="0.2">
      <c r="E27" t="s">
        <v>67</v>
      </c>
      <c r="F27" t="s">
        <v>67</v>
      </c>
    </row>
    <row r="28" spans="1:9" x14ac:dyDescent="0.2">
      <c r="F28" t="s">
        <v>67</v>
      </c>
    </row>
    <row r="31" spans="1:9" x14ac:dyDescent="0.2">
      <c r="B31" t="s">
        <v>155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Bukesheva Mukaram</cp:lastModifiedBy>
  <cp:lastPrinted>2019-07-25T09:33:46Z</cp:lastPrinted>
  <dcterms:created xsi:type="dcterms:W3CDTF">2006-05-15T08:54:37Z</dcterms:created>
  <dcterms:modified xsi:type="dcterms:W3CDTF">2023-08-04T11:45:29Z</dcterms:modified>
</cp:coreProperties>
</file>