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PMG\9m'2017\FS\4 формы и пояснительная KASE\"/>
    </mc:Choice>
  </mc:AlternateContent>
  <bookViews>
    <workbookView xWindow="7740" yWindow="0" windowWidth="23040" windowHeight="9195"/>
  </bookViews>
  <sheets>
    <sheet name="BS" sheetId="1" r:id="rId1"/>
    <sheet name="PL" sheetId="2" r:id="rId2"/>
    <sheet name="CFS" sheetId="3" r:id="rId3"/>
    <sheet name="SCE_2017" sheetId="4" r:id="rId4"/>
    <sheet name="SCE_2016" sheetId="5" r:id="rId5"/>
  </sheets>
  <definedNames>
    <definedName name="BalanceSheet" localSheetId="0">BS!$B$10</definedName>
    <definedName name="CashFlows" localSheetId="2">CFS!$B$9</definedName>
    <definedName name="OLE_LINK10" localSheetId="2">CFS!$C$31</definedName>
    <definedName name="OLE_LINK16" localSheetId="0">BS!$C$38</definedName>
    <definedName name="OLE_LINK17" localSheetId="0">BS!$C$41</definedName>
    <definedName name="OLE_LINK2" localSheetId="4">SCE_2016!$B$8</definedName>
    <definedName name="OLE_LINK5" localSheetId="1">PL!$E$10</definedName>
    <definedName name="OLE_LINK6" localSheetId="1">PL!$E$14</definedName>
    <definedName name="OLE_LINK7" localSheetId="1">PL!$E$24</definedName>
    <definedName name="_xlnm.Print_Area" localSheetId="0">BS!$A$1:$E$55</definedName>
    <definedName name="_xlnm.Print_Area" localSheetId="2">CFS!$A$1:$E$68</definedName>
    <definedName name="_xlnm.Print_Area" localSheetId="1">PL!$A$1:$E$56</definedName>
    <definedName name="_xlnm.Print_Area" localSheetId="3">SCE_2017!$A$1:$I$39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4" l="1"/>
  <c r="K27" i="4" l="1"/>
  <c r="K24" i="4"/>
  <c r="E22" i="3" l="1"/>
  <c r="E15" i="3"/>
  <c r="E21" i="2"/>
  <c r="E19" i="2"/>
  <c r="E23" i="2"/>
  <c r="C25" i="2"/>
  <c r="C23" i="2"/>
  <c r="C21" i="2"/>
  <c r="C19" i="2"/>
  <c r="C31" i="1"/>
  <c r="E16" i="4" l="1"/>
  <c r="G16" i="4" s="1"/>
  <c r="H17" i="4"/>
  <c r="F17" i="4"/>
  <c r="D17" i="4"/>
  <c r="C17" i="4"/>
  <c r="I16" i="4" l="1"/>
  <c r="E68" i="3"/>
  <c r="E67" i="3"/>
  <c r="B68" i="3"/>
  <c r="B67" i="3"/>
  <c r="E31" i="3" l="1"/>
  <c r="C31" i="3" l="1"/>
  <c r="H15" i="5" l="1"/>
  <c r="F15" i="5"/>
  <c r="D15" i="5"/>
  <c r="C15" i="5"/>
  <c r="G14" i="5"/>
  <c r="I14" i="5" s="1"/>
  <c r="E25" i="2"/>
  <c r="C40" i="2" l="1"/>
  <c r="E40" i="2"/>
  <c r="C38" i="1" l="1"/>
  <c r="C22" i="1"/>
  <c r="C53" i="3" l="1"/>
  <c r="C41" i="1" l="1"/>
  <c r="F60" i="3" l="1"/>
  <c r="G21" i="4" l="1"/>
  <c r="I21" i="4" s="1"/>
  <c r="E43" i="3" l="1"/>
  <c r="E45" i="2" l="1"/>
  <c r="C42" i="1" l="1"/>
  <c r="E37" i="5" l="1"/>
  <c r="E36" i="5"/>
  <c r="B37" i="5"/>
  <c r="B36" i="5"/>
  <c r="E39" i="4"/>
  <c r="E38" i="4"/>
  <c r="B39" i="4"/>
  <c r="B38" i="4"/>
  <c r="E56" i="2"/>
  <c r="E55" i="2"/>
  <c r="B56" i="2"/>
  <c r="B55" i="2"/>
  <c r="P26" i="4"/>
  <c r="P27" i="4" s="1"/>
  <c r="P23" i="4"/>
  <c r="N26" i="4"/>
  <c r="N27" i="4" s="1"/>
  <c r="M26" i="4"/>
  <c r="M27" i="4" s="1"/>
  <c r="L26" i="4"/>
  <c r="L27" i="4" s="1"/>
  <c r="K26" i="4"/>
  <c r="N23" i="4"/>
  <c r="M23" i="4"/>
  <c r="L23" i="4"/>
  <c r="K23" i="4"/>
  <c r="E7" i="3"/>
  <c r="C7" i="3"/>
  <c r="I4" i="5"/>
  <c r="C45" i="2" l="1"/>
  <c r="I20" i="5" l="1"/>
  <c r="C34" i="3"/>
  <c r="E53" i="3"/>
  <c r="F43" i="1" l="1"/>
  <c r="Q23" i="4"/>
  <c r="G10" i="5"/>
  <c r="I10" i="5" s="1"/>
  <c r="G11" i="4" l="1"/>
  <c r="C43" i="3"/>
  <c r="C55" i="3" s="1"/>
  <c r="E12" i="2"/>
  <c r="E27" i="2" s="1"/>
  <c r="E29" i="2" l="1"/>
  <c r="E32" i="2" s="1"/>
  <c r="E31" i="1"/>
  <c r="E22" i="1"/>
  <c r="I11" i="4" l="1"/>
  <c r="I18" i="5" l="1"/>
  <c r="C18" i="4" l="1"/>
  <c r="C22" i="4" s="1"/>
  <c r="G15" i="4"/>
  <c r="I15" i="4" s="1"/>
  <c r="H12" i="4" l="1"/>
  <c r="H18" i="4" s="1"/>
  <c r="G20" i="4"/>
  <c r="I20" i="4" s="1"/>
  <c r="E13" i="5"/>
  <c r="E14" i="4"/>
  <c r="D18" i="4"/>
  <c r="D16" i="5"/>
  <c r="D21" i="5" s="1"/>
  <c r="C16" i="5"/>
  <c r="C21" i="5" s="1"/>
  <c r="I12" i="5"/>
  <c r="H11" i="5"/>
  <c r="E34" i="3"/>
  <c r="E55" i="3" s="1"/>
  <c r="C12" i="2"/>
  <c r="C27" i="2" s="1"/>
  <c r="C29" i="2" s="1"/>
  <c r="E58" i="3" l="1"/>
  <c r="G14" i="4"/>
  <c r="G17" i="4" s="1"/>
  <c r="E17" i="4"/>
  <c r="E18" i="4" s="1"/>
  <c r="G13" i="5"/>
  <c r="E15" i="5"/>
  <c r="E16" i="5" s="1"/>
  <c r="E21" i="5" s="1"/>
  <c r="D22" i="4"/>
  <c r="L24" i="4" s="1"/>
  <c r="C58" i="3"/>
  <c r="F61" i="3" s="1"/>
  <c r="H22" i="4"/>
  <c r="P24" i="4" s="1"/>
  <c r="C32" i="2"/>
  <c r="C34" i="2" s="1"/>
  <c r="C41" i="2" s="1"/>
  <c r="H16" i="5"/>
  <c r="H21" i="5" s="1"/>
  <c r="E34" i="2"/>
  <c r="G61" i="3" l="1"/>
  <c r="I14" i="4"/>
  <c r="I17" i="4" s="1"/>
  <c r="I13" i="5"/>
  <c r="I15" i="5" s="1"/>
  <c r="G15" i="5"/>
  <c r="E22" i="4"/>
  <c r="M24" i="4" s="1"/>
  <c r="C44" i="2"/>
  <c r="C46" i="2" s="1"/>
  <c r="F11" i="5"/>
  <c r="E41" i="2"/>
  <c r="E44" i="2" s="1"/>
  <c r="E46" i="2" s="1"/>
  <c r="E38" i="1"/>
  <c r="E41" i="1" l="1"/>
  <c r="E42" i="1" s="1"/>
  <c r="G43" i="1" s="1"/>
  <c r="O26" i="4"/>
  <c r="O27" i="4" s="1"/>
  <c r="F12" i="4"/>
  <c r="F18" i="4" s="1"/>
  <c r="F22" i="4" s="1"/>
  <c r="F16" i="5"/>
  <c r="F21" i="5" s="1"/>
  <c r="G11" i="5"/>
  <c r="N24" i="4" l="1"/>
  <c r="G12" i="4"/>
  <c r="I11" i="5"/>
  <c r="I16" i="5" s="1"/>
  <c r="I21" i="5" s="1"/>
  <c r="G16" i="5"/>
  <c r="G21" i="5" s="1"/>
  <c r="G18" i="4" l="1"/>
  <c r="G22" i="4" s="1"/>
  <c r="O24" i="4" s="1"/>
  <c r="I12" i="4"/>
  <c r="I18" i="4" s="1"/>
  <c r="I22" i="4" l="1"/>
  <c r="Q24" i="4" s="1"/>
</calcChain>
</file>

<file path=xl/sharedStrings.xml><?xml version="1.0" encoding="utf-8"?>
<sst xmlns="http://schemas.openxmlformats.org/spreadsheetml/2006/main" count="198" uniqueCount="139">
  <si>
    <t xml:space="preserve"> </t>
  </si>
  <si>
    <t>Процентные доходы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</si>
  <si>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</si>
  <si>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</si>
  <si>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</si>
  <si>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</si>
  <si>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Непроцентные доходы</t>
  </si>
  <si>
    <t>Общие и административные расходы</t>
  </si>
  <si>
    <t>Приходящаяся на:</t>
  </si>
  <si>
    <t>- акционеров Банка</t>
  </si>
  <si>
    <t>- неконтрольные доли участия</t>
  </si>
  <si>
    <t>Прочий совокупный доход</t>
  </si>
  <si>
    <t>Итого совокупный доход за отчётный период</t>
  </si>
  <si>
    <t>Приходящийся на:</t>
  </si>
  <si>
    <t>Активы</t>
  </si>
  <si>
    <t>Денежные средства и их эквиваленты</t>
  </si>
  <si>
    <t>Средства в финансовых институтах</t>
  </si>
  <si>
    <t>Торговые ценные бумаги</t>
  </si>
  <si>
    <t>Производные финансовые активы</t>
  </si>
  <si>
    <t>Кредиты, выданные клиентам</t>
  </si>
  <si>
    <t>Ценные бумаги, имеющиеся в наличии для продажи</t>
  </si>
  <si>
    <t>Основные средства</t>
  </si>
  <si>
    <t>Нематериальные активы</t>
  </si>
  <si>
    <t>Отложенные налоговые активы</t>
  </si>
  <si>
    <t>Прочие активы</t>
  </si>
  <si>
    <t>Всего активов</t>
  </si>
  <si>
    <t>Обязательства</t>
  </si>
  <si>
    <t>Текущие счета и депозиты клиентов</t>
  </si>
  <si>
    <t>Счета и депозиты банков и прочих финансовых институтов</t>
  </si>
  <si>
    <t xml:space="preserve">Выпущенные долговые ценные бумаги </t>
  </si>
  <si>
    <t>Субординированный долг</t>
  </si>
  <si>
    <t>Отложенные налоговые обязательства</t>
  </si>
  <si>
    <t>Прочие обязательства</t>
  </si>
  <si>
    <t>Всего обязательств</t>
  </si>
  <si>
    <t>Капитал</t>
  </si>
  <si>
    <t>Акционерный капитал</t>
  </si>
  <si>
    <t>Дополнительный оплаченный капитал</t>
  </si>
  <si>
    <t>Накопленные убытки</t>
  </si>
  <si>
    <t>Всего капитала, причитающегося акционерам Банка</t>
  </si>
  <si>
    <t>Доля неконтролирующих акционеров</t>
  </si>
  <si>
    <t>Всего капитала</t>
  </si>
  <si>
    <t>Всего капитала и обязательств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</si>
  <si>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</si>
  <si>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</si>
  <si>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</si>
  <si>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</si>
  <si>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</si>
  <si>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Уменьшение/(увеличение) операционных активов:</t>
  </si>
  <si>
    <t>(Уменьшение)/увеличение операционных обязательств:</t>
  </si>
  <si>
    <t>Кредиторская задолженность по сделкам «репо»</t>
  </si>
  <si>
    <t>Корпоративный подоходный налог уплаченный</t>
  </si>
  <si>
    <t>Движение денежных средств от инвестиционной деятельности</t>
  </si>
  <si>
    <t>Поступления от продажи ценных бумаг, имеющихся в наличии для продажи</t>
  </si>
  <si>
    <t>Поступления от погашения ценных бумаг, имеющихся в наличии для продажи</t>
  </si>
  <si>
    <t>Приобретение основных средств и нематериальных активов</t>
  </si>
  <si>
    <t>Поступления от продажи основных средств и нематериальных активов</t>
  </si>
  <si>
    <t>Движение денежных средств от финансовой деятельности</t>
  </si>
  <si>
    <t>Погашение субординированного долга</t>
  </si>
  <si>
    <t>Влияние изменения курсов обмена на денежные средства и их эквиваленты</t>
  </si>
  <si>
    <t>Капитал, причитающийся акционерам Банка</t>
  </si>
  <si>
    <t>Всего</t>
  </si>
  <si>
    <t>Прочий совокупный доход за отчётный период (неаудировано)</t>
  </si>
  <si>
    <t>Итого совокупный доход за отчётный период (неаудировано)</t>
  </si>
  <si>
    <t>В миллионах  тенге</t>
  </si>
  <si>
    <t>_________________________</t>
  </si>
  <si>
    <t>_________________</t>
  </si>
  <si>
    <t xml:space="preserve">АО «ForteBank» </t>
  </si>
  <si>
    <t>(не аудировано)</t>
  </si>
  <si>
    <t xml:space="preserve">Акционерный капитал </t>
  </si>
  <si>
    <t xml:space="preserve">Резерв переоценки ценных бумаг, имеющихся в наличии для продажи </t>
  </si>
  <si>
    <t xml:space="preserve">Накопленные убытки </t>
  </si>
  <si>
    <t>Доля неконтролирующих акционеров</t>
  </si>
  <si>
    <t xml:space="preserve">Всего капитала </t>
  </si>
  <si>
    <t>Реализованный доход от реализации ценных бумаг, имеющихся в наличии для продажи, реклассифицированный в состав прибыли или убытка (неаудировано)</t>
  </si>
  <si>
    <t>Выкуп субординированного долга</t>
  </si>
  <si>
    <t>Чистый доход/(убыток) от операций с финансовыми активами, имеющимися в наличии для продажи</t>
  </si>
  <si>
    <t>Денежные средства и их эквиваленты на конец отчетного периода</t>
  </si>
  <si>
    <t>Денежные средства и их эквиваленты по состоянию на начало отчетного периода</t>
  </si>
  <si>
    <t>Резерв переоценки ценных бумаг, имеющихся в наличии для продажи</t>
  </si>
  <si>
    <t>Приобретение ценных бумаг, имеющихся в наличии для продажи</t>
  </si>
  <si>
    <t>Чистое изменение справедливой стоимости ценных бумаг, имеющихся в наличии для продажи, за вычетом налогов (неаудировано)</t>
  </si>
  <si>
    <t>Выкуп простых акций</t>
  </si>
  <si>
    <t>На 1 января 2017 года</t>
  </si>
  <si>
    <t xml:space="preserve">Итого совокупный доход за отчетный период </t>
  </si>
  <si>
    <t xml:space="preserve">Прочий совокупный доход </t>
  </si>
  <si>
    <t xml:space="preserve">Выкуп акций </t>
  </si>
  <si>
    <t>Етекбаева Е.А.</t>
  </si>
  <si>
    <t>Главный бухгалтер</t>
  </si>
  <si>
    <t>Чистый (убыток)/доход от операций с финансовыми инструментами, оцениваемыми по справедливой стоимости, изменения которой отражаются в составе прибыли или убытка</t>
  </si>
  <si>
    <t>Непроцентные расходы</t>
  </si>
  <si>
    <t>Расходы по корпоративному подоходному налогу</t>
  </si>
  <si>
    <t>Чистое использование денежных средств в операционной деятельности до уплаты подоходного налога</t>
  </si>
  <si>
    <t>Использование денежных средств в операционной деятельности</t>
  </si>
  <si>
    <t>Использование денежных средств в инвестиционной деятельности</t>
  </si>
  <si>
    <t>Использование денежных средств в финансовой деятельности</t>
  </si>
  <si>
    <t>Операции с собственниками, отражённые непосредственно в составе капитала</t>
  </si>
  <si>
    <t>Прочие поступления/(выплаты)</t>
  </si>
  <si>
    <t>Чистые выплаты по операциям с иностранной валютой</t>
  </si>
  <si>
    <t>Чистые поступления по операциям с финансовыми инструментами, оцениваемыми по справедливой стоимости, изменения которой отражаются в составе прибыли или убытка</t>
  </si>
  <si>
    <t>Чистый доход от выкупа выпущенных долговых ценных бумаг</t>
  </si>
  <si>
    <t>Прочий операционный доход/(расход), нетто</t>
  </si>
  <si>
    <t>Прибыль до расходов по корпоративному подоходному налогу</t>
  </si>
  <si>
    <t>Прибыль за отчетный период</t>
  </si>
  <si>
    <t>Резерв переоценки ценных бумаг, имеющихся в наличии для продажи:</t>
  </si>
  <si>
    <t>- чистое изменение справедливой стоимости ценных бумаг, имеющихся в наличии для продажи</t>
  </si>
  <si>
    <t>Прочий совокупный доход/(убыток) за отчётный период, за вычетом налогов</t>
  </si>
  <si>
    <t>Общие и административные расходы, выплаченные</t>
  </si>
  <si>
    <t>Чистое увеличение/(уменьшение) денежных средств и их эквивалентов</t>
  </si>
  <si>
    <t>(аудировано)</t>
  </si>
  <si>
    <t>Ценные бумаги, удерживаемые до погашения</t>
  </si>
  <si>
    <t>Прибыль за отчетный период (не аудировано)</t>
  </si>
  <si>
    <t>Чистое изменение справедливой стоимости ценных бумаг, имеющихся в наличии для продажи, за вычетом налогов (не аудировано)</t>
  </si>
  <si>
    <t xml:space="preserve">Выкуп акций (не аудировано) </t>
  </si>
  <si>
    <t>Приобретение неконтрольных долей участия (неаудировано)</t>
  </si>
  <si>
    <t>На 1 января 2016 года</t>
  </si>
  <si>
    <t>Прочий совокупный доход за отчетный период</t>
  </si>
  <si>
    <t>Выкуп выпущенных долговых ценных бумаг</t>
  </si>
  <si>
    <t>Чистый доход от операций с иностранной валютой</t>
  </si>
  <si>
    <t>Доходы/(расходы) от обесценения</t>
  </si>
  <si>
    <t>Прочий совокупный доход/(убыток), подлежащий переклассификации в состав прибыли или убытка в последующих периодах при выполнении определенных условий:</t>
  </si>
  <si>
    <t>Выплата дивидендов</t>
  </si>
  <si>
    <t>Дополнитель-ный оплаченный капитал</t>
  </si>
  <si>
    <t>Приобретение ценных бумаг, удерживаемых до погашения</t>
  </si>
  <si>
    <t>Финансовый директор (CFO)</t>
  </si>
  <si>
    <t>Деревянко А.М.</t>
  </si>
  <si>
    <t>Погашение выпущенных долговых ценных бумаг</t>
  </si>
  <si>
    <t>Прибыль за отчетный период (неаудировано)</t>
  </si>
  <si>
    <t>Консолидированный отчет о финансовом положении по состоянию на 1 октября 2017 года</t>
  </si>
  <si>
    <t>На 1 октября 2017 года</t>
  </si>
  <si>
    <t>Консолидированный отчет о совокупном доходе за девять месяцев, закончившихся на 1 октября 2017 года</t>
  </si>
  <si>
    <t>За девять месяцев, закончившихся 
на 1 октября 2016 года</t>
  </si>
  <si>
    <t>За девять месяцев, закончившихся 
на 1 октября 2017 года</t>
  </si>
  <si>
    <t>- реализованный (доход)/убыток от изменения справедливой стоимости финансовых активов, имеющихся в наличии для продажи, переклассифицированные в состав прибыли или убытка</t>
  </si>
  <si>
    <t>На 1 октября 2017 года (не аудировано)</t>
  </si>
  <si>
    <t>На 1 октября 2016 года (неаудировано)</t>
  </si>
  <si>
    <t>Консолидированный отчет о движении денежных средств за девять месяцев, закончившихся на 1 октября 2017 года</t>
  </si>
  <si>
    <t>Размещение долговых ценных бумаг</t>
  </si>
  <si>
    <t>Консолидированный отчет об изменениях в капитале за девять месяцев, закончившихся на 1 октября 2017 года</t>
  </si>
  <si>
    <t>Чистый убыток от операций с ценными бумагами, имеющимися в наличии для 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</si>
</sst>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(* #,##0_);_(* \(#,##0\);_(* &quot;&quot;\-&quot;&quot;_);_(@_)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 Cyr"/>
      <charset val="204"/>
    </font>
    <font>
      <i/>
      <sz val="10"/>
      <color theme="1"/>
      <name val="Arial"/>
      <family val="2"/>
      <charset val="204"/>
    </font>
    <font>
      <b/>
      <sz val="9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sz val="10"/>
      <color rgb="FFFF0000"/>
      <name val="Arial"/>
      <family val="2"/>
      <charset val="204"/>
    </font>
    <font>
      <sz val="10"/>
      <color theme="1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12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/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166" fontId="7" fillId="0" borderId="0" xfId="1" applyNumberFormat="1" applyFont="1" applyFill="1"/>
    <xf numFmtId="166" fontId="4" fillId="0" borderId="0" xfId="1" applyNumberFormat="1" applyFont="1" applyBorder="1" applyAlignment="1">
      <alignment wrapText="1"/>
    </xf>
    <xf numFmtId="166" fontId="8" fillId="0" borderId="2" xfId="1" applyNumberFormat="1" applyFont="1" applyFill="1" applyBorder="1"/>
    <xf numFmtId="166" fontId="6" fillId="0" borderId="0" xfId="1" applyNumberFormat="1" applyFont="1" applyBorder="1" applyAlignment="1">
      <alignment wrapText="1"/>
    </xf>
    <xf numFmtId="166" fontId="7" fillId="0" borderId="1" xfId="1" applyNumberFormat="1" applyFont="1" applyFill="1" applyBorder="1"/>
    <xf numFmtId="165" fontId="4" fillId="0" borderId="0" xfId="1" applyNumberFormat="1" applyFont="1"/>
    <xf numFmtId="166" fontId="8" fillId="0" borderId="0" xfId="1" applyNumberFormat="1" applyFont="1" applyFill="1"/>
    <xf numFmtId="166" fontId="8" fillId="0" borderId="3" xfId="1" applyNumberFormat="1" applyFont="1" applyFill="1" applyBorder="1"/>
    <xf numFmtId="0" fontId="9" fillId="0" borderId="0" xfId="0" applyFont="1"/>
    <xf numFmtId="0" fontId="7" fillId="0" borderId="0" xfId="2" applyNumberFormat="1" applyFont="1" applyAlignment="1"/>
    <xf numFmtId="0" fontId="7" fillId="0" borderId="0" xfId="2" applyFont="1" applyFill="1" applyBorder="1" applyAlignment="1"/>
    <xf numFmtId="0" fontId="3" fillId="0" borderId="0" xfId="2" applyFont="1" applyBorder="1" applyAlignment="1">
      <alignment wrapText="1"/>
    </xf>
    <xf numFmtId="0" fontId="3" fillId="0" borderId="0" xfId="2" applyFont="1" applyFill="1" applyBorder="1" applyAlignment="1"/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6" fillId="0" borderId="0" xfId="1" applyNumberFormat="1" applyFont="1" applyAlignment="1">
      <alignment horizontal="left" vertical="center" wrapText="1"/>
    </xf>
    <xf numFmtId="165" fontId="4" fillId="0" borderId="0" xfId="1" applyNumberFormat="1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5" fontId="6" fillId="0" borderId="0" xfId="1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165" fontId="4" fillId="0" borderId="0" xfId="1" applyNumberFormat="1" applyFont="1" applyBorder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/>
    <xf numFmtId="165" fontId="4" fillId="0" borderId="0" xfId="1" applyNumberFormat="1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166" fontId="6" fillId="0" borderId="2" xfId="0" applyNumberFormat="1" applyFont="1" applyBorder="1" applyAlignment="1">
      <alignment wrapText="1"/>
    </xf>
    <xf numFmtId="166" fontId="6" fillId="0" borderId="0" xfId="0" applyNumberFormat="1" applyFont="1" applyBorder="1" applyAlignment="1">
      <alignment wrapText="1"/>
    </xf>
    <xf numFmtId="166" fontId="4" fillId="0" borderId="0" xfId="0" applyNumberFormat="1" applyFont="1" applyBorder="1" applyAlignment="1">
      <alignment wrapText="1"/>
    </xf>
    <xf numFmtId="166" fontId="4" fillId="0" borderId="0" xfId="0" applyNumberFormat="1" applyFont="1" applyAlignment="1">
      <alignment wrapText="1"/>
    </xf>
    <xf numFmtId="166" fontId="6" fillId="0" borderId="4" xfId="0" applyNumberFormat="1" applyFont="1" applyBorder="1" applyAlignment="1">
      <alignment wrapText="1"/>
    </xf>
    <xf numFmtId="166" fontId="6" fillId="0" borderId="1" xfId="0" applyNumberFormat="1" applyFont="1" applyBorder="1" applyAlignment="1">
      <alignment wrapText="1"/>
    </xf>
    <xf numFmtId="166" fontId="6" fillId="0" borderId="0" xfId="0" applyNumberFormat="1" applyFont="1" applyAlignment="1">
      <alignment wrapText="1"/>
    </xf>
    <xf numFmtId="166" fontId="4" fillId="0" borderId="0" xfId="0" applyNumberFormat="1" applyFont="1" applyBorder="1" applyAlignment="1">
      <alignment horizontal="right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wrapText="1"/>
    </xf>
    <xf numFmtId="166" fontId="7" fillId="0" borderId="0" xfId="0" applyNumberFormat="1" applyFont="1" applyFill="1" applyAlignment="1">
      <alignment horizontal="right" wrapText="1"/>
    </xf>
    <xf numFmtId="165" fontId="6" fillId="0" borderId="0" xfId="1" applyNumberFormat="1" applyFont="1" applyBorder="1" applyAlignment="1">
      <alignment horizontal="right" vertical="center" wrapText="1"/>
    </xf>
    <xf numFmtId="165" fontId="6" fillId="0" borderId="3" xfId="1" applyNumberFormat="1" applyFont="1" applyBorder="1" applyAlignment="1">
      <alignment horizontal="right" vertical="center" wrapText="1"/>
    </xf>
    <xf numFmtId="165" fontId="4" fillId="0" borderId="0" xfId="1" applyNumberFormat="1" applyFont="1" applyAlignment="1">
      <alignment horizontal="right" vertical="center" wrapText="1"/>
    </xf>
    <xf numFmtId="166" fontId="8" fillId="0" borderId="3" xfId="0" applyNumberFormat="1" applyFont="1" applyFill="1" applyBorder="1" applyAlignment="1">
      <alignment horizontal="right" wrapText="1"/>
    </xf>
    <xf numFmtId="166" fontId="8" fillId="0" borderId="0" xfId="0" applyNumberFormat="1" applyFont="1" applyFill="1" applyAlignment="1">
      <alignment horizontal="right" wrapText="1"/>
    </xf>
    <xf numFmtId="165" fontId="6" fillId="0" borderId="0" xfId="1" applyNumberFormat="1" applyFont="1" applyAlignment="1">
      <alignment horizontal="right" vertical="center" wrapText="1"/>
    </xf>
    <xf numFmtId="166" fontId="8" fillId="0" borderId="2" xfId="0" applyNumberFormat="1" applyFont="1" applyFill="1" applyBorder="1" applyAlignment="1">
      <alignment horizontal="right" wrapText="1"/>
    </xf>
    <xf numFmtId="166" fontId="8" fillId="0" borderId="0" xfId="0" applyNumberFormat="1" applyFont="1" applyFill="1" applyBorder="1" applyAlignment="1">
      <alignment horizontal="right" wrapText="1"/>
    </xf>
    <xf numFmtId="165" fontId="6" fillId="0" borderId="2" xfId="1" applyNumberFormat="1" applyFont="1" applyBorder="1" applyAlignment="1">
      <alignment horizontal="right" vertical="center" wrapText="1"/>
    </xf>
    <xf numFmtId="0" fontId="4" fillId="0" borderId="0" xfId="0" applyFont="1" applyFill="1"/>
    <xf numFmtId="0" fontId="4" fillId="0" borderId="0" xfId="0" applyFont="1" applyFill="1" applyBorder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66" fontId="4" fillId="0" borderId="0" xfId="1" applyNumberFormat="1" applyFont="1" applyFill="1" applyAlignment="1">
      <alignment wrapText="1"/>
    </xf>
    <xf numFmtId="165" fontId="6" fillId="0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 applyAlignment="1">
      <alignment horizontal="left" vertical="center" wrapText="1"/>
    </xf>
    <xf numFmtId="166" fontId="4" fillId="0" borderId="1" xfId="1" applyNumberFormat="1" applyFont="1" applyFill="1" applyBorder="1" applyAlignment="1">
      <alignment wrapText="1"/>
    </xf>
    <xf numFmtId="166" fontId="6" fillId="0" borderId="0" xfId="1" applyNumberFormat="1" applyFont="1" applyFill="1" applyAlignment="1">
      <alignment wrapText="1"/>
    </xf>
    <xf numFmtId="165" fontId="4" fillId="0" borderId="0" xfId="1" applyNumberFormat="1" applyFont="1" applyFill="1" applyBorder="1" applyAlignment="1">
      <alignment horizontal="left" vertical="center" wrapText="1"/>
    </xf>
    <xf numFmtId="166" fontId="6" fillId="0" borderId="3" xfId="1" applyNumberFormat="1" applyFont="1" applyFill="1" applyBorder="1" applyAlignment="1">
      <alignment wrapText="1"/>
    </xf>
    <xf numFmtId="166" fontId="6" fillId="0" borderId="0" xfId="1" applyNumberFormat="1" applyFont="1" applyFill="1" applyBorder="1" applyAlignment="1">
      <alignment wrapText="1"/>
    </xf>
    <xf numFmtId="165" fontId="12" fillId="0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/>
    <xf numFmtId="165" fontId="4" fillId="0" borderId="0" xfId="0" applyNumberFormat="1" applyFont="1" applyFill="1"/>
    <xf numFmtId="165" fontId="13" fillId="0" borderId="0" xfId="1" applyNumberFormat="1" applyFont="1" applyFill="1" applyBorder="1" applyAlignment="1">
      <alignment horizontal="left" vertical="center" wrapText="1"/>
    </xf>
    <xf numFmtId="166" fontId="6" fillId="0" borderId="2" xfId="1" applyNumberFormat="1" applyFont="1" applyFill="1" applyBorder="1" applyAlignment="1">
      <alignment wrapText="1"/>
    </xf>
    <xf numFmtId="0" fontId="4" fillId="2" borderId="0" xfId="0" applyFont="1" applyFill="1"/>
    <xf numFmtId="0" fontId="6" fillId="0" borderId="1" xfId="0" applyFont="1" applyBorder="1" applyAlignment="1">
      <alignment horizontal="center" wrapText="1"/>
    </xf>
    <xf numFmtId="166" fontId="6" fillId="0" borderId="0" xfId="0" applyNumberFormat="1" applyFont="1" applyBorder="1" applyAlignment="1">
      <alignment horizontal="right" wrapText="1"/>
    </xf>
    <xf numFmtId="166" fontId="6" fillId="0" borderId="3" xfId="0" applyNumberFormat="1" applyFont="1" applyBorder="1" applyAlignment="1">
      <alignment horizontal="right" wrapText="1"/>
    </xf>
    <xf numFmtId="166" fontId="6" fillId="0" borderId="0" xfId="0" applyNumberFormat="1" applyFont="1" applyAlignment="1">
      <alignment horizontal="right" wrapText="1"/>
    </xf>
    <xf numFmtId="166" fontId="4" fillId="0" borderId="0" xfId="0" applyNumberFormat="1" applyFont="1" applyAlignment="1">
      <alignment horizontal="right" wrapText="1"/>
    </xf>
    <xf numFmtId="166" fontId="6" fillId="0" borderId="4" xfId="0" applyNumberFormat="1" applyFont="1" applyBorder="1" applyAlignment="1">
      <alignment horizontal="right" wrapText="1"/>
    </xf>
    <xf numFmtId="166" fontId="6" fillId="0" borderId="1" xfId="0" applyNumberFormat="1" applyFont="1" applyBorder="1" applyAlignment="1">
      <alignment horizontal="right" wrapText="1"/>
    </xf>
    <xf numFmtId="166" fontId="6" fillId="0" borderId="2" xfId="0" applyNumberFormat="1" applyFont="1" applyBorder="1" applyAlignment="1">
      <alignment horizontal="right" wrapText="1"/>
    </xf>
    <xf numFmtId="166" fontId="4" fillId="0" borderId="0" xfId="0" applyNumberFormat="1" applyFont="1" applyFill="1"/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6" fillId="0" borderId="3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Alignment="1">
      <alignment horizontal="right" vertical="center" wrapText="1"/>
    </xf>
    <xf numFmtId="166" fontId="14" fillId="0" borderId="0" xfId="0" applyNumberFormat="1" applyFont="1"/>
    <xf numFmtId="165" fontId="4" fillId="0" borderId="0" xfId="1" applyNumberFormat="1" applyFont="1" applyAlignment="1"/>
    <xf numFmtId="165" fontId="14" fillId="0" borderId="0" xfId="0" applyNumberFormat="1" applyFont="1" applyAlignment="1"/>
    <xf numFmtId="0" fontId="6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166" fontId="14" fillId="0" borderId="0" xfId="0" applyNumberFormat="1" applyFont="1" applyFill="1"/>
    <xf numFmtId="166" fontId="4" fillId="0" borderId="0" xfId="0" applyNumberFormat="1" applyFont="1"/>
    <xf numFmtId="0" fontId="6" fillId="0" borderId="0" xfId="0" applyFont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3" fontId="4" fillId="0" borderId="0" xfId="0" applyNumberFormat="1" applyFont="1"/>
    <xf numFmtId="0" fontId="7" fillId="0" borderId="0" xfId="0" applyFont="1" applyFill="1" applyAlignment="1">
      <alignment horizontal="left"/>
    </xf>
    <xf numFmtId="3" fontId="4" fillId="2" borderId="0" xfId="0" applyNumberFormat="1" applyFont="1" applyFill="1"/>
    <xf numFmtId="166" fontId="9" fillId="0" borderId="0" xfId="0" applyNumberFormat="1" applyFont="1"/>
    <xf numFmtId="166" fontId="4" fillId="0" borderId="1" xfId="1" applyNumberFormat="1" applyFont="1" applyFill="1" applyBorder="1" applyAlignment="1">
      <alignment horizontal="left" vertical="center" wrapText="1"/>
    </xf>
    <xf numFmtId="166" fontId="7" fillId="0" borderId="0" xfId="0" applyNumberFormat="1" applyFont="1" applyAlignment="1">
      <alignment horizontal="left"/>
    </xf>
    <xf numFmtId="3" fontId="4" fillId="0" borderId="0" xfId="0" applyNumberFormat="1" applyFont="1" applyFill="1"/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3" fontId="15" fillId="0" borderId="0" xfId="0" applyNumberFormat="1" applyFont="1" applyAlignment="1">
      <alignment horizontal="right" vertical="center" wrapText="1"/>
    </xf>
    <xf numFmtId="3" fontId="15" fillId="0" borderId="0" xfId="0" applyNumberFormat="1" applyFont="1" applyBorder="1" applyAlignment="1">
      <alignment horizontal="right" vertical="center" wrapText="1"/>
    </xf>
    <xf numFmtId="166" fontId="4" fillId="0" borderId="0" xfId="0" applyNumberFormat="1" applyFont="1" applyFill="1" applyBorder="1"/>
  </cellXfs>
  <cellStyles count="3">
    <cellStyle name="Обычный" xfId="0" builtinId="0"/>
    <cellStyle name="Обычный 10 10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abSelected="1" view="pageBreakPreview" zoomScale="80" zoomScaleNormal="80" zoomScaleSheetLayoutView="80" workbookViewId="0">
      <selection activeCell="C14" sqref="C14"/>
    </sheetView>
  </sheetViews>
  <sheetFormatPr defaultColWidth="9.140625" defaultRowHeight="12.75" x14ac:dyDescent="0.2"/>
  <cols>
    <col min="1" max="1" width="9.140625" style="3"/>
    <col min="2" max="2" width="56.42578125" style="3" customWidth="1"/>
    <col min="3" max="3" width="27.7109375" style="3" customWidth="1"/>
    <col min="4" max="4" width="1.5703125" style="4" customWidth="1"/>
    <col min="5" max="5" width="26.28515625" style="3" customWidth="1"/>
    <col min="6" max="7" width="9.140625" style="3"/>
    <col min="8" max="8" width="12.42578125" style="3" bestFit="1" customWidth="1"/>
    <col min="9" max="16384" width="9.140625" style="3"/>
  </cols>
  <sheetData>
    <row r="1" spans="2:10" x14ac:dyDescent="0.2">
      <c r="E1" s="1" t="s">
        <v>66</v>
      </c>
    </row>
    <row r="2" spans="2:10" x14ac:dyDescent="0.2">
      <c r="E2" s="2" t="s">
        <v>127</v>
      </c>
    </row>
    <row r="3" spans="2:10" x14ac:dyDescent="0.2">
      <c r="E3" s="2"/>
    </row>
    <row r="4" spans="2:10" x14ac:dyDescent="0.2">
      <c r="E4" s="2"/>
    </row>
    <row r="5" spans="2:10" x14ac:dyDescent="0.2">
      <c r="E5" s="2" t="s">
        <v>63</v>
      </c>
    </row>
    <row r="6" spans="2:10" x14ac:dyDescent="0.2">
      <c r="E6" s="2"/>
    </row>
    <row r="8" spans="2:10" x14ac:dyDescent="0.2">
      <c r="B8" s="30"/>
      <c r="C8" s="32" t="s">
        <v>128</v>
      </c>
      <c r="D8" s="7"/>
      <c r="E8" s="32" t="s">
        <v>82</v>
      </c>
    </row>
    <row r="9" spans="2:10" x14ac:dyDescent="0.2">
      <c r="B9" s="30"/>
      <c r="C9" s="8" t="s">
        <v>67</v>
      </c>
      <c r="D9" s="6"/>
      <c r="E9" s="8" t="s">
        <v>108</v>
      </c>
    </row>
    <row r="10" spans="2:10" x14ac:dyDescent="0.2">
      <c r="B10" s="22" t="s">
        <v>14</v>
      </c>
      <c r="C10" s="22"/>
      <c r="D10" s="26"/>
      <c r="E10" s="22"/>
    </row>
    <row r="11" spans="2:10" x14ac:dyDescent="0.2">
      <c r="B11" s="23" t="s">
        <v>15</v>
      </c>
      <c r="C11" s="9">
        <v>235270</v>
      </c>
      <c r="D11" s="10"/>
      <c r="E11" s="9">
        <v>177241</v>
      </c>
      <c r="H11" s="108"/>
      <c r="I11" s="105"/>
      <c r="J11" s="105"/>
    </row>
    <row r="12" spans="2:10" x14ac:dyDescent="0.2">
      <c r="B12" s="23" t="s">
        <v>16</v>
      </c>
      <c r="C12" s="9">
        <v>4844</v>
      </c>
      <c r="D12" s="10"/>
      <c r="E12" s="9">
        <v>10682</v>
      </c>
      <c r="H12" s="108"/>
      <c r="I12" s="105"/>
      <c r="J12" s="105"/>
    </row>
    <row r="13" spans="2:10" x14ac:dyDescent="0.2">
      <c r="B13" s="23" t="s">
        <v>17</v>
      </c>
      <c r="C13" s="9">
        <v>239524</v>
      </c>
      <c r="D13" s="10"/>
      <c r="E13" s="9">
        <v>207181</v>
      </c>
      <c r="H13" s="108"/>
      <c r="I13" s="105"/>
      <c r="J13" s="105"/>
    </row>
    <row r="14" spans="2:10" x14ac:dyDescent="0.2">
      <c r="B14" s="23" t="s">
        <v>18</v>
      </c>
      <c r="C14" s="9">
        <v>1606</v>
      </c>
      <c r="D14" s="10"/>
      <c r="E14" s="9">
        <v>30153</v>
      </c>
      <c r="H14" s="108"/>
      <c r="I14" s="105"/>
      <c r="J14" s="105"/>
    </row>
    <row r="15" spans="2:10" x14ac:dyDescent="0.2">
      <c r="B15" s="23" t="s">
        <v>19</v>
      </c>
      <c r="C15" s="9">
        <v>671436</v>
      </c>
      <c r="D15" s="10"/>
      <c r="E15" s="9">
        <v>623923</v>
      </c>
      <c r="H15" s="108"/>
      <c r="I15" s="105"/>
      <c r="J15" s="105"/>
    </row>
    <row r="16" spans="2:10" x14ac:dyDescent="0.2">
      <c r="B16" s="23" t="s">
        <v>20</v>
      </c>
      <c r="C16" s="9">
        <v>55300</v>
      </c>
      <c r="D16" s="10"/>
      <c r="E16" s="9">
        <v>19755</v>
      </c>
      <c r="H16" s="108"/>
      <c r="I16" s="105"/>
      <c r="J16" s="105"/>
    </row>
    <row r="17" spans="2:10" x14ac:dyDescent="0.2">
      <c r="B17" s="95" t="s">
        <v>109</v>
      </c>
      <c r="C17" s="9">
        <v>24589</v>
      </c>
      <c r="D17" s="10"/>
      <c r="E17" s="9">
        <v>0</v>
      </c>
      <c r="H17" s="108"/>
      <c r="I17" s="105"/>
      <c r="J17" s="105"/>
    </row>
    <row r="18" spans="2:10" x14ac:dyDescent="0.2">
      <c r="B18" s="23" t="s">
        <v>21</v>
      </c>
      <c r="C18" s="9">
        <v>52240</v>
      </c>
      <c r="D18" s="10"/>
      <c r="E18" s="9">
        <v>50698</v>
      </c>
      <c r="H18" s="108"/>
      <c r="I18" s="105"/>
      <c r="J18" s="105"/>
    </row>
    <row r="19" spans="2:10" x14ac:dyDescent="0.2">
      <c r="B19" s="23" t="s">
        <v>22</v>
      </c>
      <c r="C19" s="9">
        <v>3631</v>
      </c>
      <c r="D19" s="10"/>
      <c r="E19" s="9">
        <v>3520</v>
      </c>
      <c r="H19" s="108"/>
      <c r="I19" s="105"/>
      <c r="J19" s="105"/>
    </row>
    <row r="20" spans="2:10" x14ac:dyDescent="0.2">
      <c r="B20" s="23" t="s">
        <v>23</v>
      </c>
      <c r="C20" s="9">
        <v>7008</v>
      </c>
      <c r="D20" s="10"/>
      <c r="E20" s="9">
        <v>11633</v>
      </c>
      <c r="H20" s="108"/>
      <c r="I20" s="105"/>
      <c r="J20" s="105"/>
    </row>
    <row r="21" spans="2:10" x14ac:dyDescent="0.2">
      <c r="B21" s="23" t="s">
        <v>24</v>
      </c>
      <c r="C21" s="9">
        <v>95985</v>
      </c>
      <c r="D21" s="10"/>
      <c r="E21" s="9">
        <v>80391</v>
      </c>
      <c r="H21" s="108"/>
      <c r="J21" s="105"/>
    </row>
    <row r="22" spans="2:10" ht="13.5" thickBot="1" x14ac:dyDescent="0.25">
      <c r="B22" s="22" t="s">
        <v>25</v>
      </c>
      <c r="C22" s="11">
        <f>SUM(C11:C21)</f>
        <v>1391433</v>
      </c>
      <c r="D22" s="12"/>
      <c r="E22" s="11">
        <f>SUM(E11:E21)</f>
        <v>1215177</v>
      </c>
      <c r="G22" s="108"/>
      <c r="H22" s="108"/>
      <c r="I22" s="108"/>
      <c r="J22" s="105"/>
    </row>
    <row r="23" spans="2:10" ht="13.5" thickTop="1" x14ac:dyDescent="0.2">
      <c r="B23" s="22" t="s">
        <v>0</v>
      </c>
      <c r="C23" s="24"/>
      <c r="D23" s="27"/>
      <c r="E23" s="25"/>
      <c r="H23" s="108"/>
      <c r="J23" s="105"/>
    </row>
    <row r="24" spans="2:10" x14ac:dyDescent="0.2">
      <c r="B24" s="22" t="s">
        <v>26</v>
      </c>
      <c r="C24" s="24"/>
      <c r="D24" s="27"/>
      <c r="E24" s="25"/>
      <c r="H24" s="108"/>
      <c r="J24" s="105"/>
    </row>
    <row r="25" spans="2:10" x14ac:dyDescent="0.2">
      <c r="B25" s="23" t="s">
        <v>27</v>
      </c>
      <c r="C25" s="9">
        <v>966997</v>
      </c>
      <c r="D25" s="10"/>
      <c r="E25" s="9">
        <v>802835</v>
      </c>
      <c r="H25" s="108"/>
      <c r="I25" s="113"/>
    </row>
    <row r="26" spans="2:10" x14ac:dyDescent="0.2">
      <c r="B26" s="23" t="s">
        <v>28</v>
      </c>
      <c r="C26" s="9">
        <v>76249</v>
      </c>
      <c r="D26" s="10"/>
      <c r="E26" s="9">
        <v>69152</v>
      </c>
      <c r="H26" s="108"/>
      <c r="I26" s="113"/>
    </row>
    <row r="27" spans="2:10" x14ac:dyDescent="0.2">
      <c r="B27" s="23" t="s">
        <v>29</v>
      </c>
      <c r="C27" s="9">
        <v>132450</v>
      </c>
      <c r="D27" s="10"/>
      <c r="E27" s="9">
        <v>134421</v>
      </c>
      <c r="H27" s="108"/>
      <c r="I27" s="109"/>
    </row>
    <row r="28" spans="2:10" x14ac:dyDescent="0.2">
      <c r="B28" s="23" t="s">
        <v>30</v>
      </c>
      <c r="C28" s="9">
        <v>23070</v>
      </c>
      <c r="D28" s="10"/>
      <c r="E28" s="9">
        <v>22740</v>
      </c>
      <c r="H28" s="108"/>
      <c r="I28" s="113"/>
      <c r="J28" s="105"/>
    </row>
    <row r="29" spans="2:10" x14ac:dyDescent="0.2">
      <c r="B29" s="23" t="s">
        <v>31</v>
      </c>
      <c r="C29" s="9">
        <v>122</v>
      </c>
      <c r="D29" s="10"/>
      <c r="E29" s="9">
        <v>81</v>
      </c>
      <c r="H29" s="108"/>
      <c r="I29" s="113"/>
      <c r="J29" s="105"/>
    </row>
    <row r="30" spans="2:10" x14ac:dyDescent="0.2">
      <c r="B30" s="23" t="s">
        <v>32</v>
      </c>
      <c r="C30" s="9">
        <v>8450</v>
      </c>
      <c r="D30" s="10"/>
      <c r="E30" s="9">
        <v>8026</v>
      </c>
      <c r="H30" s="108"/>
      <c r="I30" s="109"/>
      <c r="J30" s="105"/>
    </row>
    <row r="31" spans="2:10" ht="13.5" thickBot="1" x14ac:dyDescent="0.25">
      <c r="B31" s="22" t="s">
        <v>33</v>
      </c>
      <c r="C31" s="11">
        <f>SUM(C25:C30)</f>
        <v>1207338</v>
      </c>
      <c r="D31" s="12"/>
      <c r="E31" s="11">
        <f>SUM(E25:E30)</f>
        <v>1037255</v>
      </c>
      <c r="H31" s="108"/>
      <c r="I31" s="113"/>
      <c r="J31" s="105"/>
    </row>
    <row r="32" spans="2:10" ht="13.5" thickTop="1" x14ac:dyDescent="0.2">
      <c r="B32" s="22" t="s">
        <v>0</v>
      </c>
      <c r="C32" s="24"/>
      <c r="D32" s="27"/>
      <c r="E32" s="25"/>
      <c r="H32" s="108"/>
      <c r="I32" s="113"/>
      <c r="J32" s="105"/>
    </row>
    <row r="33" spans="2:10" x14ac:dyDescent="0.2">
      <c r="B33" s="22" t="s">
        <v>34</v>
      </c>
      <c r="C33" s="24"/>
      <c r="D33" s="27"/>
      <c r="E33" s="25"/>
      <c r="H33" s="108"/>
      <c r="J33" s="105"/>
    </row>
    <row r="34" spans="2:10" x14ac:dyDescent="0.2">
      <c r="B34" s="23" t="s">
        <v>35</v>
      </c>
      <c r="C34" s="9">
        <v>331584</v>
      </c>
      <c r="D34" s="10"/>
      <c r="E34" s="9">
        <v>332094</v>
      </c>
      <c r="H34" s="108"/>
      <c r="J34" s="105"/>
    </row>
    <row r="35" spans="2:10" x14ac:dyDescent="0.2">
      <c r="B35" s="23" t="s">
        <v>36</v>
      </c>
      <c r="C35" s="9">
        <v>21116</v>
      </c>
      <c r="D35" s="10"/>
      <c r="E35" s="9">
        <v>21116</v>
      </c>
      <c r="H35" s="108"/>
      <c r="J35" s="105"/>
    </row>
    <row r="36" spans="2:10" ht="25.5" x14ac:dyDescent="0.2">
      <c r="B36" s="23" t="s">
        <v>78</v>
      </c>
      <c r="C36" s="9">
        <v>705</v>
      </c>
      <c r="D36" s="10"/>
      <c r="E36" s="9">
        <v>-1036</v>
      </c>
      <c r="H36" s="108"/>
      <c r="J36" s="105"/>
    </row>
    <row r="37" spans="2:10" x14ac:dyDescent="0.2">
      <c r="B37" s="23" t="s">
        <v>37</v>
      </c>
      <c r="C37" s="13">
        <v>-169952</v>
      </c>
      <c r="D37" s="10"/>
      <c r="E37" s="13">
        <v>-174797</v>
      </c>
      <c r="G37" s="105"/>
      <c r="H37" s="108"/>
    </row>
    <row r="38" spans="2:10" x14ac:dyDescent="0.2">
      <c r="B38" s="22" t="s">
        <v>38</v>
      </c>
      <c r="C38" s="15">
        <f>SUM(C34:C37)</f>
        <v>183453</v>
      </c>
      <c r="D38" s="12"/>
      <c r="E38" s="15">
        <f>SUM(E34:E37)</f>
        <v>177377</v>
      </c>
      <c r="H38" s="108"/>
    </row>
    <row r="39" spans="2:10" ht="11.45" customHeight="1" x14ac:dyDescent="0.2">
      <c r="B39" s="22" t="s">
        <v>0</v>
      </c>
      <c r="C39" s="9"/>
      <c r="D39" s="10"/>
      <c r="E39" s="9"/>
      <c r="H39" s="108"/>
    </row>
    <row r="40" spans="2:10" x14ac:dyDescent="0.2">
      <c r="B40" s="23" t="s">
        <v>39</v>
      </c>
      <c r="C40" s="9">
        <v>642</v>
      </c>
      <c r="D40" s="10"/>
      <c r="E40" s="9">
        <v>545</v>
      </c>
      <c r="H40" s="108"/>
      <c r="J40" s="105"/>
    </row>
    <row r="41" spans="2:10" x14ac:dyDescent="0.2">
      <c r="B41" s="22" t="s">
        <v>40</v>
      </c>
      <c r="C41" s="16">
        <f>C38+C40</f>
        <v>184095</v>
      </c>
      <c r="D41" s="12"/>
      <c r="E41" s="16">
        <f>E38+E40</f>
        <v>177922</v>
      </c>
      <c r="H41" s="108"/>
      <c r="J41" s="105"/>
    </row>
    <row r="42" spans="2:10" ht="13.5" thickBot="1" x14ac:dyDescent="0.25">
      <c r="B42" s="22" t="s">
        <v>41</v>
      </c>
      <c r="C42" s="11">
        <f>C31+C41</f>
        <v>1391433</v>
      </c>
      <c r="D42" s="12"/>
      <c r="E42" s="11">
        <f>E31+E41</f>
        <v>1215177</v>
      </c>
      <c r="H42" s="108"/>
      <c r="J42" s="105"/>
    </row>
    <row r="43" spans="2:10" ht="13.5" thickTop="1" x14ac:dyDescent="0.2">
      <c r="F43" s="98">
        <f>C22-C42</f>
        <v>0</v>
      </c>
      <c r="G43" s="98">
        <f>E22-E42</f>
        <v>0</v>
      </c>
      <c r="H43" s="108"/>
      <c r="J43" s="105"/>
    </row>
    <row r="44" spans="2:10" x14ac:dyDescent="0.2">
      <c r="H44" s="108"/>
      <c r="J44" s="105"/>
    </row>
    <row r="45" spans="2:10" x14ac:dyDescent="0.2">
      <c r="H45" s="108"/>
      <c r="J45" s="105"/>
    </row>
    <row r="46" spans="2:10" x14ac:dyDescent="0.2">
      <c r="H46" s="108"/>
      <c r="J46" s="105"/>
    </row>
    <row r="47" spans="2:10" x14ac:dyDescent="0.2">
      <c r="H47" s="108"/>
      <c r="J47" s="105"/>
    </row>
    <row r="53" spans="2:5" x14ac:dyDescent="0.2">
      <c r="B53" s="18" t="s">
        <v>64</v>
      </c>
      <c r="E53" s="18" t="s">
        <v>64</v>
      </c>
    </row>
    <row r="54" spans="2:5" x14ac:dyDescent="0.2">
      <c r="B54" s="19" t="s">
        <v>124</v>
      </c>
      <c r="E54" s="19" t="s">
        <v>86</v>
      </c>
    </row>
    <row r="55" spans="2:5" x14ac:dyDescent="0.2">
      <c r="B55" s="20" t="s">
        <v>123</v>
      </c>
      <c r="E55" s="21" t="s">
        <v>87</v>
      </c>
    </row>
  </sheetData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view="pageBreakPreview" topLeftCell="A10" zoomScale="80" zoomScaleNormal="80" zoomScaleSheetLayoutView="80" workbookViewId="0">
      <selection activeCell="B16" sqref="B16"/>
    </sheetView>
  </sheetViews>
  <sheetFormatPr defaultColWidth="9.140625" defaultRowHeight="12.75" x14ac:dyDescent="0.2"/>
  <cols>
    <col min="1" max="1" width="9.140625" style="3"/>
    <col min="2" max="2" width="61.7109375" style="3" customWidth="1"/>
    <col min="3" max="3" width="24.28515625" style="3" customWidth="1"/>
    <col min="4" max="4" width="2.140625" style="4" customWidth="1"/>
    <col min="5" max="5" width="24.28515625" style="3" customWidth="1"/>
    <col min="6" max="8" width="9.140625" style="3"/>
    <col min="9" max="10" width="10.5703125" style="3" bestFit="1" customWidth="1"/>
    <col min="11" max="16384" width="9.140625" style="3"/>
  </cols>
  <sheetData>
    <row r="1" spans="2:13" x14ac:dyDescent="0.2">
      <c r="E1" s="1" t="s">
        <v>66</v>
      </c>
      <c r="G1" s="1"/>
    </row>
    <row r="2" spans="2:13" x14ac:dyDescent="0.2">
      <c r="E2" s="2" t="s">
        <v>129</v>
      </c>
      <c r="G2" s="2"/>
    </row>
    <row r="3" spans="2:13" x14ac:dyDescent="0.2">
      <c r="E3" s="2"/>
      <c r="G3" s="2"/>
    </row>
    <row r="4" spans="2:13" x14ac:dyDescent="0.2">
      <c r="E4" s="2"/>
      <c r="G4" s="2"/>
    </row>
    <row r="5" spans="2:13" x14ac:dyDescent="0.2">
      <c r="E5" s="2" t="s">
        <v>63</v>
      </c>
      <c r="G5" s="2"/>
    </row>
    <row r="6" spans="2:13" x14ac:dyDescent="0.2">
      <c r="B6" s="30"/>
      <c r="C6" s="29"/>
      <c r="D6" s="29"/>
      <c r="E6" s="29"/>
    </row>
    <row r="7" spans="2:13" x14ac:dyDescent="0.2">
      <c r="B7" s="30"/>
      <c r="C7" s="31"/>
      <c r="D7" s="31"/>
      <c r="E7" s="31"/>
    </row>
    <row r="8" spans="2:13" ht="38.25" x14ac:dyDescent="0.2">
      <c r="B8" s="30"/>
      <c r="C8" s="106" t="s">
        <v>131</v>
      </c>
      <c r="D8" s="33"/>
      <c r="E8" s="106" t="s">
        <v>130</v>
      </c>
    </row>
    <row r="9" spans="2:13" x14ac:dyDescent="0.2">
      <c r="B9" s="30"/>
      <c r="C9" s="107" t="s">
        <v>67</v>
      </c>
      <c r="D9" s="51"/>
      <c r="E9" s="107" t="s">
        <v>67</v>
      </c>
    </row>
    <row r="10" spans="2:13" x14ac:dyDescent="0.2">
      <c r="B10" s="23" t="s">
        <v>1</v>
      </c>
      <c r="C10" s="52">
        <v>89661</v>
      </c>
      <c r="D10" s="53"/>
      <c r="E10" s="52">
        <v>75115</v>
      </c>
      <c r="I10" s="108"/>
      <c r="J10" s="108"/>
      <c r="M10" s="105"/>
    </row>
    <row r="11" spans="2:13" x14ac:dyDescent="0.2">
      <c r="B11" s="23" t="s">
        <v>2</v>
      </c>
      <c r="C11" s="52">
        <v>-56156</v>
      </c>
      <c r="D11" s="53"/>
      <c r="E11" s="52">
        <v>-46553</v>
      </c>
      <c r="I11" s="108"/>
      <c r="J11" s="108"/>
      <c r="M11" s="105"/>
    </row>
    <row r="12" spans="2:13" x14ac:dyDescent="0.2">
      <c r="B12" s="22" t="s">
        <v>3</v>
      </c>
      <c r="C12" s="54">
        <f>SUM(C10:C11)</f>
        <v>33505</v>
      </c>
      <c r="D12" s="53"/>
      <c r="E12" s="96">
        <f>SUM(E10:E11)</f>
        <v>28562</v>
      </c>
      <c r="I12" s="108"/>
      <c r="J12" s="108"/>
      <c r="M12" s="105"/>
    </row>
    <row r="13" spans="2:13" x14ac:dyDescent="0.2">
      <c r="B13" s="22" t="s">
        <v>0</v>
      </c>
      <c r="C13" s="55"/>
      <c r="D13" s="53"/>
      <c r="E13" s="97"/>
      <c r="I13" s="108"/>
      <c r="J13" s="108"/>
      <c r="M13" s="105"/>
    </row>
    <row r="14" spans="2:13" x14ac:dyDescent="0.2">
      <c r="B14" s="23" t="s">
        <v>4</v>
      </c>
      <c r="C14" s="52">
        <v>8482</v>
      </c>
      <c r="D14" s="53"/>
      <c r="E14" s="52">
        <v>5705</v>
      </c>
      <c r="I14" s="108"/>
      <c r="J14" s="108"/>
      <c r="M14" s="105"/>
    </row>
    <row r="15" spans="2:13" x14ac:dyDescent="0.2">
      <c r="B15" s="23" t="s">
        <v>5</v>
      </c>
      <c r="C15" s="52">
        <v>-2418</v>
      </c>
      <c r="D15" s="53"/>
      <c r="E15" s="52">
        <v>-1163</v>
      </c>
      <c r="I15" s="108"/>
      <c r="J15" s="108"/>
      <c r="M15" s="105"/>
    </row>
    <row r="16" spans="2:13" ht="42" customHeight="1" x14ac:dyDescent="0.2">
      <c r="B16" s="23" t="s">
        <v>88</v>
      </c>
      <c r="C16" s="52">
        <v>-169</v>
      </c>
      <c r="D16" s="52"/>
      <c r="E16" s="52">
        <v>7126</v>
      </c>
      <c r="I16" s="108"/>
      <c r="J16" s="108"/>
      <c r="M16" s="105"/>
    </row>
    <row r="17" spans="1:13" ht="12.75" customHeight="1" x14ac:dyDescent="0.2">
      <c r="B17" s="23" t="s">
        <v>99</v>
      </c>
      <c r="C17" s="52">
        <v>0</v>
      </c>
      <c r="D17" s="52"/>
      <c r="E17" s="52">
        <v>248</v>
      </c>
      <c r="I17" s="108"/>
      <c r="J17" s="108"/>
      <c r="M17" s="105"/>
    </row>
    <row r="18" spans="1:13" ht="25.5" x14ac:dyDescent="0.2">
      <c r="B18" s="23" t="s">
        <v>75</v>
      </c>
      <c r="C18" s="52">
        <v>345</v>
      </c>
      <c r="D18" s="52"/>
      <c r="E18" s="52">
        <v>134</v>
      </c>
      <c r="I18" s="108"/>
      <c r="J18" s="108"/>
      <c r="M18" s="105"/>
    </row>
    <row r="19" spans="1:13" x14ac:dyDescent="0.2">
      <c r="B19" s="23" t="s">
        <v>117</v>
      </c>
      <c r="C19" s="52">
        <f>5065-4899</f>
        <v>166</v>
      </c>
      <c r="D19" s="52"/>
      <c r="E19" s="52">
        <f>1180</f>
        <v>1180</v>
      </c>
      <c r="I19" s="108"/>
      <c r="J19" s="108"/>
    </row>
    <row r="20" spans="1:13" x14ac:dyDescent="0.2">
      <c r="B20" s="23" t="s">
        <v>100</v>
      </c>
      <c r="C20" s="52">
        <v>693</v>
      </c>
      <c r="D20" s="52"/>
      <c r="E20" s="52">
        <v>981</v>
      </c>
      <c r="I20" s="108"/>
      <c r="J20" s="108"/>
      <c r="M20" s="105"/>
    </row>
    <row r="21" spans="1:13" x14ac:dyDescent="0.2">
      <c r="B21" s="68" t="s">
        <v>6</v>
      </c>
      <c r="C21" s="56">
        <f>SUM(C14:C20)</f>
        <v>7099</v>
      </c>
      <c r="D21" s="57"/>
      <c r="E21" s="56">
        <f>SUM(E14:E20)</f>
        <v>14211</v>
      </c>
      <c r="I21" s="108"/>
      <c r="J21" s="108"/>
      <c r="M21" s="105"/>
    </row>
    <row r="22" spans="1:13" x14ac:dyDescent="0.2">
      <c r="B22" s="22" t="s">
        <v>0</v>
      </c>
      <c r="C22" s="55"/>
      <c r="D22" s="53"/>
      <c r="E22" s="97"/>
      <c r="I22" s="108"/>
      <c r="J22" s="108"/>
      <c r="M22" s="105"/>
    </row>
    <row r="23" spans="1:13" x14ac:dyDescent="0.2">
      <c r="B23" s="23" t="s">
        <v>118</v>
      </c>
      <c r="C23" s="52">
        <f>-3961+4899</f>
        <v>938</v>
      </c>
      <c r="D23" s="52"/>
      <c r="E23" s="52">
        <f>-2513</f>
        <v>-2513</v>
      </c>
      <c r="I23" s="108"/>
      <c r="J23" s="108"/>
      <c r="M23" s="105"/>
    </row>
    <row r="24" spans="1:13" s="84" customFormat="1" x14ac:dyDescent="0.2">
      <c r="A24" s="62"/>
      <c r="B24" s="70" t="s">
        <v>7</v>
      </c>
      <c r="C24" s="52">
        <v>-27328</v>
      </c>
      <c r="D24" s="52"/>
      <c r="E24" s="52">
        <v>-25499</v>
      </c>
      <c r="F24" s="62"/>
      <c r="H24" s="3"/>
      <c r="I24" s="110"/>
      <c r="J24" s="110"/>
      <c r="M24" s="105"/>
    </row>
    <row r="25" spans="1:13" x14ac:dyDescent="0.2">
      <c r="B25" s="68" t="s">
        <v>89</v>
      </c>
      <c r="C25" s="56">
        <f>SUM(C23:C24)</f>
        <v>-26390</v>
      </c>
      <c r="D25" s="57"/>
      <c r="E25" s="56">
        <f>SUM(E23:E24)</f>
        <v>-28012</v>
      </c>
      <c r="I25" s="108"/>
      <c r="J25" s="108"/>
      <c r="M25" s="105"/>
    </row>
    <row r="26" spans="1:13" x14ac:dyDescent="0.2">
      <c r="B26" s="22" t="s">
        <v>0</v>
      </c>
      <c r="C26" s="55"/>
      <c r="D26" s="53"/>
      <c r="E26" s="55"/>
      <c r="I26" s="108"/>
      <c r="J26" s="108"/>
      <c r="M26" s="105"/>
    </row>
    <row r="27" spans="1:13" ht="25.5" x14ac:dyDescent="0.2">
      <c r="B27" s="22" t="s">
        <v>101</v>
      </c>
      <c r="C27" s="57">
        <f>C12+C21+C25</f>
        <v>14214</v>
      </c>
      <c r="D27" s="57"/>
      <c r="E27" s="57">
        <f>E12+E21+E25</f>
        <v>14761</v>
      </c>
      <c r="I27" s="108"/>
      <c r="J27" s="108"/>
    </row>
    <row r="28" spans="1:13" x14ac:dyDescent="0.2">
      <c r="B28" s="23" t="s">
        <v>90</v>
      </c>
      <c r="C28" s="52">
        <v>-4702</v>
      </c>
      <c r="D28" s="52"/>
      <c r="E28" s="52">
        <v>-5608</v>
      </c>
      <c r="I28" s="108"/>
      <c r="J28" s="108"/>
    </row>
    <row r="29" spans="1:13" x14ac:dyDescent="0.2">
      <c r="B29" s="22" t="s">
        <v>102</v>
      </c>
      <c r="C29" s="56">
        <f>SUM(C27:C28)</f>
        <v>9512</v>
      </c>
      <c r="D29" s="57"/>
      <c r="E29" s="56">
        <f>SUM(E27:E28)</f>
        <v>9153</v>
      </c>
      <c r="I29" s="108"/>
      <c r="J29" s="108"/>
      <c r="M29" s="105"/>
    </row>
    <row r="30" spans="1:13" x14ac:dyDescent="0.2">
      <c r="B30" s="22" t="s">
        <v>0</v>
      </c>
      <c r="C30" s="55"/>
      <c r="D30" s="53"/>
      <c r="E30" s="55"/>
      <c r="I30" s="108"/>
      <c r="J30" s="108"/>
      <c r="M30" s="105"/>
    </row>
    <row r="31" spans="1:13" x14ac:dyDescent="0.2">
      <c r="B31" s="22" t="s">
        <v>8</v>
      </c>
      <c r="C31" s="55"/>
      <c r="D31" s="53"/>
      <c r="E31" s="55"/>
      <c r="I31" s="108"/>
      <c r="J31" s="108"/>
    </row>
    <row r="32" spans="1:13" x14ac:dyDescent="0.2">
      <c r="B32" s="23" t="s">
        <v>9</v>
      </c>
      <c r="C32" s="52">
        <f>C29-C33</f>
        <v>9415</v>
      </c>
      <c r="D32" s="52"/>
      <c r="E32" s="52">
        <f>E29-E33</f>
        <v>9136</v>
      </c>
      <c r="I32" s="108"/>
      <c r="J32" s="108"/>
    </row>
    <row r="33" spans="2:13" x14ac:dyDescent="0.2">
      <c r="B33" s="23" t="s">
        <v>10</v>
      </c>
      <c r="C33" s="52">
        <v>97</v>
      </c>
      <c r="D33" s="52"/>
      <c r="E33" s="52">
        <v>17</v>
      </c>
      <c r="I33" s="108"/>
      <c r="J33" s="108"/>
    </row>
    <row r="34" spans="2:13" x14ac:dyDescent="0.2">
      <c r="B34" s="23" t="s">
        <v>0</v>
      </c>
      <c r="C34" s="56">
        <f>SUM(C32:C33)</f>
        <v>9512</v>
      </c>
      <c r="D34" s="57"/>
      <c r="E34" s="56">
        <f>SUM(E32:E33)</f>
        <v>9153</v>
      </c>
      <c r="I34" s="108"/>
      <c r="J34" s="108"/>
    </row>
    <row r="35" spans="2:13" x14ac:dyDescent="0.2">
      <c r="B35" s="22" t="s">
        <v>11</v>
      </c>
      <c r="C35" s="58"/>
      <c r="D35" s="53"/>
      <c r="E35" s="58"/>
      <c r="I35" s="108"/>
      <c r="J35" s="108"/>
    </row>
    <row r="36" spans="2:13" ht="41.25" customHeight="1" x14ac:dyDescent="0.2">
      <c r="B36" s="28" t="s">
        <v>119</v>
      </c>
      <c r="C36" s="58"/>
      <c r="D36" s="53"/>
      <c r="E36" s="55"/>
      <c r="I36" s="108"/>
      <c r="J36" s="108"/>
      <c r="M36" s="105"/>
    </row>
    <row r="37" spans="2:13" ht="31.5" customHeight="1" x14ac:dyDescent="0.2">
      <c r="B37" s="23" t="s">
        <v>103</v>
      </c>
      <c r="C37" s="58"/>
      <c r="D37" s="53"/>
      <c r="E37" s="55"/>
      <c r="I37" s="108"/>
      <c r="J37" s="108"/>
      <c r="M37" s="105"/>
    </row>
    <row r="38" spans="2:13" ht="35.25" customHeight="1" x14ac:dyDescent="0.2">
      <c r="B38" s="94" t="s">
        <v>104</v>
      </c>
      <c r="C38" s="52">
        <v>2085.826</v>
      </c>
      <c r="D38" s="52"/>
      <c r="E38" s="52">
        <v>485</v>
      </c>
      <c r="I38" s="108"/>
      <c r="J38" s="108"/>
      <c r="M38" s="105"/>
    </row>
    <row r="39" spans="2:13" ht="54.75" customHeight="1" x14ac:dyDescent="0.2">
      <c r="B39" s="94" t="s">
        <v>132</v>
      </c>
      <c r="C39" s="52">
        <v>-344.82600000000002</v>
      </c>
      <c r="D39" s="52"/>
      <c r="E39" s="52">
        <v>-134</v>
      </c>
      <c r="I39" s="108"/>
      <c r="J39" s="108"/>
      <c r="M39" s="105"/>
    </row>
    <row r="40" spans="2:13" ht="25.5" x14ac:dyDescent="0.2">
      <c r="B40" s="22" t="s">
        <v>105</v>
      </c>
      <c r="C40" s="56">
        <f>SUM(C38:C39)</f>
        <v>1741</v>
      </c>
      <c r="D40" s="57"/>
      <c r="E40" s="56">
        <f>SUM(E38:E39)</f>
        <v>351</v>
      </c>
      <c r="I40" s="108"/>
      <c r="J40" s="108"/>
      <c r="M40" s="105"/>
    </row>
    <row r="41" spans="2:13" ht="13.5" thickBot="1" x14ac:dyDescent="0.25">
      <c r="B41" s="22" t="s">
        <v>12</v>
      </c>
      <c r="C41" s="59">
        <f>C34+C40</f>
        <v>11253</v>
      </c>
      <c r="D41" s="60"/>
      <c r="E41" s="59">
        <f>E34+E40</f>
        <v>9504</v>
      </c>
      <c r="I41" s="108"/>
      <c r="J41" s="108"/>
      <c r="M41" s="105"/>
    </row>
    <row r="42" spans="2:13" ht="13.5" thickTop="1" x14ac:dyDescent="0.2">
      <c r="B42" s="22" t="s">
        <v>0</v>
      </c>
      <c r="C42" s="58"/>
      <c r="D42" s="53"/>
      <c r="E42" s="55"/>
      <c r="I42" s="108"/>
      <c r="J42" s="108"/>
      <c r="M42" s="105"/>
    </row>
    <row r="43" spans="2:13" x14ac:dyDescent="0.2">
      <c r="B43" s="22" t="s">
        <v>13</v>
      </c>
      <c r="C43" s="58"/>
      <c r="D43" s="53"/>
      <c r="E43" s="55"/>
      <c r="I43" s="108"/>
      <c r="J43" s="108"/>
      <c r="M43" s="105"/>
    </row>
    <row r="44" spans="2:13" x14ac:dyDescent="0.2">
      <c r="B44" s="23" t="s">
        <v>9</v>
      </c>
      <c r="C44" s="55">
        <f>C41-C45</f>
        <v>11156</v>
      </c>
      <c r="D44" s="53"/>
      <c r="E44" s="52">
        <f>E41-E45</f>
        <v>9487</v>
      </c>
      <c r="I44" s="108"/>
      <c r="J44" s="108"/>
      <c r="M44" s="105"/>
    </row>
    <row r="45" spans="2:13" x14ac:dyDescent="0.2">
      <c r="B45" s="23" t="s">
        <v>10</v>
      </c>
      <c r="C45" s="52">
        <f>C33</f>
        <v>97</v>
      </c>
      <c r="D45" s="53"/>
      <c r="E45" s="52">
        <f>E33</f>
        <v>17</v>
      </c>
      <c r="I45" s="108"/>
    </row>
    <row r="46" spans="2:13" ht="13.5" thickBot="1" x14ac:dyDescent="0.25">
      <c r="B46" s="23"/>
      <c r="C46" s="61">
        <f>SUM(C44:C45)</f>
        <v>11253</v>
      </c>
      <c r="D46" s="53"/>
      <c r="E46" s="59">
        <f>SUM(E44:E45)</f>
        <v>9504</v>
      </c>
      <c r="I46" s="108"/>
    </row>
    <row r="47" spans="2:13" ht="13.5" thickTop="1" x14ac:dyDescent="0.2">
      <c r="C47" s="14"/>
      <c r="D47" s="34"/>
      <c r="E47" s="14"/>
    </row>
    <row r="48" spans="2:13" x14ac:dyDescent="0.2">
      <c r="C48" s="14"/>
      <c r="D48" s="34"/>
      <c r="E48" s="14"/>
    </row>
    <row r="49" spans="2:5" x14ac:dyDescent="0.2">
      <c r="C49" s="14"/>
      <c r="D49" s="34"/>
      <c r="E49" s="14"/>
    </row>
    <row r="50" spans="2:5" x14ac:dyDescent="0.2">
      <c r="C50" s="14"/>
      <c r="D50" s="34"/>
      <c r="E50" s="14"/>
    </row>
    <row r="51" spans="2:5" x14ac:dyDescent="0.2">
      <c r="C51" s="14"/>
      <c r="D51" s="34"/>
      <c r="E51" s="14"/>
    </row>
    <row r="52" spans="2:5" x14ac:dyDescent="0.2">
      <c r="C52" s="14"/>
      <c r="D52" s="34"/>
      <c r="E52" s="14"/>
    </row>
    <row r="53" spans="2:5" x14ac:dyDescent="0.2">
      <c r="C53" s="14"/>
      <c r="D53" s="34"/>
      <c r="E53" s="14"/>
    </row>
    <row r="54" spans="2:5" x14ac:dyDescent="0.2">
      <c r="B54" s="18" t="s">
        <v>64</v>
      </c>
      <c r="C54" s="14"/>
      <c r="D54" s="34"/>
      <c r="E54" s="18" t="s">
        <v>64</v>
      </c>
    </row>
    <row r="55" spans="2:5" x14ac:dyDescent="0.2">
      <c r="B55" s="19" t="str">
        <f>BS!B54</f>
        <v>Деревянко А.М.</v>
      </c>
      <c r="E55" s="19" t="str">
        <f>BS!E54</f>
        <v>Етекбаева Е.А.</v>
      </c>
    </row>
    <row r="56" spans="2:5" x14ac:dyDescent="0.2">
      <c r="B56" s="20" t="str">
        <f>BS!B55</f>
        <v>Финансовый директор (CFO)</v>
      </c>
      <c r="E56" s="21" t="str">
        <f>BS!E55</f>
        <v>Главный бухгалтер</v>
      </c>
    </row>
  </sheetData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view="pageBreakPreview" zoomScale="80" zoomScaleNormal="80" zoomScaleSheetLayoutView="80" workbookViewId="0">
      <selection activeCell="B42" sqref="B42"/>
    </sheetView>
  </sheetViews>
  <sheetFormatPr defaultColWidth="9.140625" defaultRowHeight="12.75" x14ac:dyDescent="0.2"/>
  <cols>
    <col min="1" max="1" width="9.140625" style="62"/>
    <col min="2" max="2" width="68.42578125" style="63" customWidth="1"/>
    <col min="3" max="3" width="24.5703125" style="62" customWidth="1"/>
    <col min="4" max="4" width="2.42578125" style="63" customWidth="1"/>
    <col min="5" max="5" width="24.28515625" style="62" customWidth="1"/>
    <col min="6" max="8" width="13.140625" style="62" bestFit="1" customWidth="1"/>
    <col min="9" max="9" width="10.85546875" style="62" bestFit="1" customWidth="1"/>
    <col min="10" max="11" width="9.140625" style="62"/>
    <col min="12" max="12" width="11.42578125" style="62" bestFit="1" customWidth="1"/>
    <col min="13" max="13" width="12.85546875" style="62" bestFit="1" customWidth="1"/>
    <col min="14" max="16384" width="9.140625" style="62"/>
  </cols>
  <sheetData>
    <row r="1" spans="2:10" x14ac:dyDescent="0.2">
      <c r="E1" s="64" t="s">
        <v>66</v>
      </c>
    </row>
    <row r="2" spans="2:10" x14ac:dyDescent="0.2">
      <c r="E2" s="65" t="s">
        <v>135</v>
      </c>
    </row>
    <row r="3" spans="2:10" x14ac:dyDescent="0.2">
      <c r="E3" s="65" t="s">
        <v>0</v>
      </c>
    </row>
    <row r="4" spans="2:10" x14ac:dyDescent="0.2">
      <c r="E4" s="65" t="s">
        <v>63</v>
      </c>
    </row>
    <row r="7" spans="2:10" ht="39" customHeight="1" x14ac:dyDescent="0.2">
      <c r="B7" s="102"/>
      <c r="C7" s="32" t="str">
        <f>PL!C8</f>
        <v>За девять месяцев, закончившихся 
на 1 октября 2017 года</v>
      </c>
      <c r="D7" s="33"/>
      <c r="E7" s="101" t="str">
        <f>PL!E8</f>
        <v>За девять месяцев, закончившихся 
на 1 октября 2016 года</v>
      </c>
    </row>
    <row r="8" spans="2:10" x14ac:dyDescent="0.2">
      <c r="B8" s="102"/>
      <c r="C8" s="66" t="s">
        <v>67</v>
      </c>
      <c r="D8" s="67"/>
      <c r="E8" s="66" t="s">
        <v>67</v>
      </c>
    </row>
    <row r="9" spans="2:10" x14ac:dyDescent="0.2">
      <c r="B9" s="69" t="s">
        <v>42</v>
      </c>
      <c r="C9" s="68"/>
      <c r="D9" s="69"/>
      <c r="E9" s="70"/>
      <c r="H9" s="114"/>
    </row>
    <row r="10" spans="2:10" x14ac:dyDescent="0.2">
      <c r="B10" s="103" t="s">
        <v>43</v>
      </c>
      <c r="C10" s="71">
        <v>78289</v>
      </c>
      <c r="D10" s="72"/>
      <c r="E10" s="71">
        <v>66506</v>
      </c>
      <c r="F10" s="93"/>
      <c r="H10" s="114"/>
      <c r="I10" s="118"/>
      <c r="J10" s="119"/>
    </row>
    <row r="11" spans="2:10" x14ac:dyDescent="0.2">
      <c r="B11" s="103" t="s">
        <v>44</v>
      </c>
      <c r="C11" s="71">
        <v>-51200</v>
      </c>
      <c r="D11" s="72"/>
      <c r="E11" s="71">
        <v>-42041</v>
      </c>
      <c r="H11" s="114"/>
      <c r="I11" s="118"/>
      <c r="J11" s="119"/>
    </row>
    <row r="12" spans="2:10" x14ac:dyDescent="0.2">
      <c r="B12" s="103" t="s">
        <v>45</v>
      </c>
      <c r="C12" s="71">
        <v>8076</v>
      </c>
      <c r="D12" s="72"/>
      <c r="E12" s="71">
        <v>5687</v>
      </c>
      <c r="H12" s="114"/>
      <c r="I12" s="118"/>
      <c r="J12" s="119"/>
    </row>
    <row r="13" spans="2:10" x14ac:dyDescent="0.2">
      <c r="B13" s="103" t="s">
        <v>46</v>
      </c>
      <c r="C13" s="71">
        <v>-2418</v>
      </c>
      <c r="D13" s="72"/>
      <c r="E13" s="71">
        <v>-1163</v>
      </c>
      <c r="H13" s="114"/>
      <c r="I13" s="118"/>
      <c r="J13" s="119"/>
    </row>
    <row r="14" spans="2:10" ht="38.25" x14ac:dyDescent="0.2">
      <c r="B14" s="103" t="s">
        <v>98</v>
      </c>
      <c r="C14" s="71">
        <v>27060</v>
      </c>
      <c r="D14" s="72"/>
      <c r="E14" s="71">
        <v>6078</v>
      </c>
      <c r="H14" s="114"/>
      <c r="I14" s="118"/>
      <c r="J14" s="119"/>
    </row>
    <row r="15" spans="2:10" x14ac:dyDescent="0.2">
      <c r="B15" s="103" t="s">
        <v>97</v>
      </c>
      <c r="C15" s="71">
        <v>-672</v>
      </c>
      <c r="D15" s="72"/>
      <c r="E15" s="71">
        <f>-1187</f>
        <v>-1187</v>
      </c>
      <c r="H15" s="114"/>
      <c r="I15" s="118"/>
      <c r="J15" s="119"/>
    </row>
    <row r="16" spans="2:10" x14ac:dyDescent="0.2">
      <c r="B16" s="103" t="s">
        <v>96</v>
      </c>
      <c r="C16" s="71">
        <v>693</v>
      </c>
      <c r="D16" s="72"/>
      <c r="E16" s="71">
        <v>1234</v>
      </c>
      <c r="H16" s="114"/>
      <c r="I16" s="118"/>
      <c r="J16" s="119"/>
    </row>
    <row r="17" spans="2:12" x14ac:dyDescent="0.2">
      <c r="B17" s="103" t="s">
        <v>106</v>
      </c>
      <c r="C17" s="71">
        <v>-28423</v>
      </c>
      <c r="D17" s="72"/>
      <c r="E17" s="71">
        <v>-24971</v>
      </c>
      <c r="G17" s="80"/>
      <c r="H17" s="114"/>
      <c r="I17" s="118"/>
      <c r="J17" s="119"/>
    </row>
    <row r="18" spans="2:12" x14ac:dyDescent="0.2">
      <c r="B18" s="69" t="s">
        <v>0</v>
      </c>
      <c r="C18" s="73"/>
      <c r="D18" s="72"/>
      <c r="E18" s="73"/>
      <c r="H18" s="114"/>
      <c r="I18" s="118"/>
      <c r="J18" s="119"/>
    </row>
    <row r="19" spans="2:12" x14ac:dyDescent="0.2">
      <c r="B19" s="69" t="s">
        <v>47</v>
      </c>
      <c r="C19" s="73"/>
      <c r="D19" s="72"/>
      <c r="E19" s="73"/>
      <c r="H19" s="114"/>
      <c r="I19" s="118"/>
      <c r="J19" s="119"/>
    </row>
    <row r="20" spans="2:12" x14ac:dyDescent="0.2">
      <c r="B20" s="103" t="s">
        <v>16</v>
      </c>
      <c r="C20" s="71">
        <v>7116</v>
      </c>
      <c r="D20" s="71"/>
      <c r="E20" s="71">
        <v>2690</v>
      </c>
      <c r="H20" s="114"/>
      <c r="I20" s="118"/>
      <c r="J20" s="119"/>
    </row>
    <row r="21" spans="2:12" x14ac:dyDescent="0.2">
      <c r="B21" s="103" t="s">
        <v>17</v>
      </c>
      <c r="C21" s="71">
        <v>-31881</v>
      </c>
      <c r="D21" s="71"/>
      <c r="E21" s="71">
        <v>-161682</v>
      </c>
      <c r="G21" s="80"/>
      <c r="H21" s="114"/>
      <c r="I21" s="118"/>
      <c r="J21" s="119"/>
    </row>
    <row r="22" spans="2:12" x14ac:dyDescent="0.2">
      <c r="B22" s="103" t="s">
        <v>19</v>
      </c>
      <c r="C22" s="71">
        <v>-45688</v>
      </c>
      <c r="D22" s="71"/>
      <c r="E22" s="71">
        <f>8370</f>
        <v>8370</v>
      </c>
      <c r="H22" s="114"/>
      <c r="I22" s="118"/>
      <c r="J22" s="119"/>
    </row>
    <row r="23" spans="2:12" x14ac:dyDescent="0.2">
      <c r="B23" s="103" t="s">
        <v>18</v>
      </c>
      <c r="C23" s="71">
        <v>0</v>
      </c>
      <c r="D23" s="71"/>
      <c r="E23" s="71">
        <v>-1863</v>
      </c>
      <c r="H23" s="114"/>
      <c r="I23" s="118"/>
      <c r="J23" s="119"/>
    </row>
    <row r="24" spans="2:12" x14ac:dyDescent="0.2">
      <c r="B24" s="103" t="s">
        <v>24</v>
      </c>
      <c r="C24" s="71">
        <v>4699</v>
      </c>
      <c r="D24" s="71"/>
      <c r="E24" s="71">
        <v>1161</v>
      </c>
      <c r="G24" s="80"/>
      <c r="H24" s="114"/>
      <c r="I24" s="118"/>
      <c r="J24" s="119"/>
    </row>
    <row r="25" spans="2:12" x14ac:dyDescent="0.2">
      <c r="B25" s="69" t="s">
        <v>0</v>
      </c>
      <c r="C25" s="73"/>
      <c r="D25" s="72"/>
      <c r="E25" s="73"/>
      <c r="H25" s="114"/>
      <c r="I25" s="118"/>
      <c r="J25" s="119"/>
    </row>
    <row r="26" spans="2:12" x14ac:dyDescent="0.2">
      <c r="B26" s="69" t="s">
        <v>48</v>
      </c>
      <c r="C26" s="73"/>
      <c r="D26" s="72"/>
      <c r="E26" s="73"/>
      <c r="H26" s="114"/>
      <c r="I26" s="118"/>
      <c r="J26" s="119"/>
    </row>
    <row r="27" spans="2:12" x14ac:dyDescent="0.2">
      <c r="B27" s="103" t="s">
        <v>27</v>
      </c>
      <c r="C27" s="71">
        <v>150311</v>
      </c>
      <c r="D27" s="71"/>
      <c r="E27" s="71">
        <v>94337</v>
      </c>
      <c r="H27" s="114"/>
      <c r="I27" s="118"/>
      <c r="J27" s="119"/>
    </row>
    <row r="28" spans="2:12" x14ac:dyDescent="0.2">
      <c r="B28" s="103" t="s">
        <v>28</v>
      </c>
      <c r="C28" s="71">
        <v>6907</v>
      </c>
      <c r="D28" s="71"/>
      <c r="E28" s="71">
        <v>-5291</v>
      </c>
      <c r="H28" s="114"/>
      <c r="I28" s="118"/>
      <c r="J28" s="119"/>
    </row>
    <row r="29" spans="2:12" x14ac:dyDescent="0.2">
      <c r="B29" s="103" t="s">
        <v>49</v>
      </c>
      <c r="C29" s="71">
        <v>0</v>
      </c>
      <c r="D29" s="71"/>
      <c r="E29" s="71">
        <v>23770</v>
      </c>
      <c r="H29" s="114"/>
      <c r="I29" s="118"/>
      <c r="J29" s="119"/>
      <c r="L29" s="79"/>
    </row>
    <row r="30" spans="2:12" x14ac:dyDescent="0.2">
      <c r="B30" s="103" t="s">
        <v>32</v>
      </c>
      <c r="C30" s="74">
        <v>985</v>
      </c>
      <c r="D30" s="71"/>
      <c r="E30" s="74">
        <v>1424</v>
      </c>
      <c r="H30" s="114"/>
      <c r="I30" s="118"/>
      <c r="J30" s="119"/>
      <c r="L30" s="79"/>
    </row>
    <row r="31" spans="2:12" ht="25.5" x14ac:dyDescent="0.2">
      <c r="B31" s="69" t="s">
        <v>91</v>
      </c>
      <c r="C31" s="75">
        <f>SUM(C10:C30)</f>
        <v>123854</v>
      </c>
      <c r="D31" s="72"/>
      <c r="E31" s="75">
        <f>SUM(E10:E30)</f>
        <v>-26941</v>
      </c>
      <c r="H31" s="114"/>
      <c r="I31" s="78"/>
      <c r="J31" s="119"/>
      <c r="L31" s="79"/>
    </row>
    <row r="32" spans="2:12" x14ac:dyDescent="0.2">
      <c r="B32" s="69" t="s">
        <v>0</v>
      </c>
      <c r="C32" s="73"/>
      <c r="D32" s="72"/>
      <c r="E32" s="73"/>
      <c r="H32" s="114"/>
      <c r="I32" s="118"/>
      <c r="J32" s="63"/>
      <c r="L32" s="79"/>
    </row>
    <row r="33" spans="2:14" x14ac:dyDescent="0.2">
      <c r="B33" s="103" t="s">
        <v>50</v>
      </c>
      <c r="C33" s="112">
        <v>-33</v>
      </c>
      <c r="D33" s="76"/>
      <c r="E33" s="71">
        <v>0</v>
      </c>
      <c r="H33" s="114"/>
      <c r="I33" s="118"/>
      <c r="J33" s="119"/>
      <c r="L33" s="79"/>
    </row>
    <row r="34" spans="2:14" x14ac:dyDescent="0.2">
      <c r="B34" s="69" t="s">
        <v>92</v>
      </c>
      <c r="C34" s="77">
        <f>SUM(C31:C33)</f>
        <v>123821</v>
      </c>
      <c r="D34" s="78"/>
      <c r="E34" s="77">
        <f>SUM(E31:E33)</f>
        <v>-26941</v>
      </c>
      <c r="H34" s="114"/>
      <c r="I34" s="118"/>
      <c r="J34" s="119"/>
      <c r="L34" s="79"/>
    </row>
    <row r="35" spans="2:14" x14ac:dyDescent="0.2">
      <c r="B35" s="69" t="s">
        <v>0</v>
      </c>
      <c r="C35" s="73"/>
      <c r="D35" s="72"/>
      <c r="E35" s="73"/>
      <c r="H35" s="114"/>
      <c r="I35" s="118"/>
      <c r="J35" s="63"/>
      <c r="L35" s="79"/>
    </row>
    <row r="36" spans="2:14" ht="13.9" customHeight="1" x14ac:dyDescent="0.2">
      <c r="B36" s="69" t="s">
        <v>51</v>
      </c>
      <c r="C36" s="73"/>
      <c r="D36" s="72"/>
      <c r="E36" s="73"/>
      <c r="H36" s="114"/>
      <c r="I36" s="118"/>
      <c r="J36" s="63"/>
      <c r="L36" s="79"/>
    </row>
    <row r="37" spans="2:14" ht="28.5" customHeight="1" x14ac:dyDescent="0.2">
      <c r="B37" s="103" t="s">
        <v>52</v>
      </c>
      <c r="C37" s="71">
        <v>7964</v>
      </c>
      <c r="D37" s="71"/>
      <c r="E37" s="71">
        <v>1470</v>
      </c>
      <c r="H37" s="114"/>
      <c r="I37" s="118"/>
      <c r="J37" s="119"/>
      <c r="L37" s="79"/>
    </row>
    <row r="38" spans="2:14" ht="28.5" customHeight="1" x14ac:dyDescent="0.2">
      <c r="B38" s="103" t="s">
        <v>53</v>
      </c>
      <c r="C38" s="71">
        <v>4819</v>
      </c>
      <c r="D38" s="71"/>
      <c r="E38" s="71">
        <v>2667</v>
      </c>
      <c r="H38" s="114"/>
      <c r="I38" s="118"/>
      <c r="J38" s="119"/>
      <c r="L38" s="79"/>
    </row>
    <row r="39" spans="2:14" x14ac:dyDescent="0.2">
      <c r="B39" s="103" t="s">
        <v>79</v>
      </c>
      <c r="C39" s="71">
        <v>-44777</v>
      </c>
      <c r="D39" s="71"/>
      <c r="E39" s="71">
        <v>-10463</v>
      </c>
      <c r="H39" s="114"/>
      <c r="I39" s="118"/>
      <c r="J39" s="119"/>
      <c r="L39" s="82"/>
    </row>
    <row r="40" spans="2:14" x14ac:dyDescent="0.2">
      <c r="B40" s="103" t="s">
        <v>122</v>
      </c>
      <c r="C40" s="71">
        <v>-22493</v>
      </c>
      <c r="D40" s="71"/>
      <c r="E40" s="71">
        <v>0</v>
      </c>
      <c r="H40" s="114"/>
      <c r="I40" s="118"/>
      <c r="J40" s="119"/>
      <c r="L40" s="82"/>
    </row>
    <row r="41" spans="2:14" x14ac:dyDescent="0.2">
      <c r="B41" s="103" t="s">
        <v>54</v>
      </c>
      <c r="C41" s="71">
        <v>-4112</v>
      </c>
      <c r="D41" s="71"/>
      <c r="E41" s="71">
        <v>-15075</v>
      </c>
      <c r="H41" s="114"/>
      <c r="I41" s="118"/>
      <c r="J41" s="119"/>
      <c r="L41" s="79"/>
    </row>
    <row r="42" spans="2:14" x14ac:dyDescent="0.2">
      <c r="B42" s="103" t="s">
        <v>55</v>
      </c>
      <c r="C42" s="71">
        <v>400</v>
      </c>
      <c r="D42" s="71"/>
      <c r="E42" s="71">
        <v>47</v>
      </c>
      <c r="H42" s="114"/>
      <c r="I42" s="118"/>
      <c r="J42" s="119"/>
      <c r="L42" s="79"/>
    </row>
    <row r="43" spans="2:14" x14ac:dyDescent="0.2">
      <c r="B43" s="69" t="s">
        <v>93</v>
      </c>
      <c r="C43" s="77">
        <f>SUM(C37:C42)</f>
        <v>-58199</v>
      </c>
      <c r="D43" s="78"/>
      <c r="E43" s="77">
        <f>SUM(E37:E42)</f>
        <v>-21354</v>
      </c>
      <c r="H43" s="114"/>
      <c r="I43" s="118"/>
      <c r="J43" s="119"/>
      <c r="L43" s="79"/>
      <c r="M43" s="80"/>
      <c r="N43" s="81"/>
    </row>
    <row r="44" spans="2:14" x14ac:dyDescent="0.2">
      <c r="B44" s="69" t="s">
        <v>0</v>
      </c>
      <c r="C44" s="73"/>
      <c r="D44" s="72"/>
      <c r="E44" s="73"/>
      <c r="H44" s="114"/>
      <c r="I44" s="118"/>
      <c r="J44" s="63"/>
      <c r="L44" s="79"/>
    </row>
    <row r="45" spans="2:14" x14ac:dyDescent="0.2">
      <c r="B45" s="69" t="s">
        <v>56</v>
      </c>
      <c r="C45" s="73"/>
      <c r="D45" s="72"/>
      <c r="E45" s="73"/>
      <c r="H45" s="114"/>
      <c r="I45" s="118"/>
      <c r="J45" s="63"/>
      <c r="L45" s="79"/>
    </row>
    <row r="46" spans="2:14" x14ac:dyDescent="0.2">
      <c r="B46" s="103" t="s">
        <v>81</v>
      </c>
      <c r="C46" s="71">
        <v>-510</v>
      </c>
      <c r="D46" s="72"/>
      <c r="E46" s="71">
        <v>0</v>
      </c>
      <c r="H46" s="114"/>
      <c r="I46" s="118"/>
      <c r="J46" s="63"/>
      <c r="L46" s="79"/>
    </row>
    <row r="47" spans="2:14" x14ac:dyDescent="0.2">
      <c r="B47" s="103" t="s">
        <v>120</v>
      </c>
      <c r="C47" s="71">
        <v>-4571</v>
      </c>
      <c r="D47" s="76"/>
      <c r="E47" s="71">
        <v>0</v>
      </c>
      <c r="H47" s="114"/>
      <c r="I47" s="118"/>
      <c r="J47" s="63"/>
      <c r="L47" s="79"/>
    </row>
    <row r="48" spans="2:14" x14ac:dyDescent="0.2">
      <c r="B48" s="103" t="s">
        <v>136</v>
      </c>
      <c r="C48" s="71">
        <v>12</v>
      </c>
      <c r="D48" s="76"/>
      <c r="E48" s="71">
        <v>16</v>
      </c>
      <c r="H48" s="114"/>
      <c r="I48" s="118"/>
      <c r="J48" s="119"/>
      <c r="L48" s="79"/>
    </row>
    <row r="49" spans="2:14" x14ac:dyDescent="0.2">
      <c r="B49" s="103" t="s">
        <v>125</v>
      </c>
      <c r="C49" s="71">
        <v>-3946</v>
      </c>
      <c r="D49" s="71"/>
      <c r="E49" s="71">
        <v>0</v>
      </c>
      <c r="H49" s="114"/>
      <c r="I49" s="118"/>
      <c r="J49" s="63"/>
      <c r="L49" s="79"/>
    </row>
    <row r="50" spans="2:14" x14ac:dyDescent="0.2">
      <c r="B50" s="103" t="s">
        <v>116</v>
      </c>
      <c r="C50" s="71">
        <v>-741</v>
      </c>
      <c r="D50" s="71"/>
      <c r="E50" s="71">
        <v>-4689</v>
      </c>
      <c r="H50" s="114"/>
      <c r="I50" s="118"/>
      <c r="J50" s="119"/>
      <c r="L50" s="79"/>
    </row>
    <row r="51" spans="2:14" x14ac:dyDescent="0.2">
      <c r="B51" s="103" t="s">
        <v>57</v>
      </c>
      <c r="C51" s="71">
        <v>0</v>
      </c>
      <c r="D51" s="71"/>
      <c r="E51" s="71">
        <v>-3012</v>
      </c>
      <c r="H51" s="114"/>
      <c r="I51" s="118"/>
      <c r="J51" s="119"/>
      <c r="L51" s="79"/>
    </row>
    <row r="52" spans="2:14" hidden="1" x14ac:dyDescent="0.2">
      <c r="B52" s="103" t="s">
        <v>74</v>
      </c>
      <c r="C52" s="71">
        <v>0</v>
      </c>
      <c r="D52" s="71"/>
      <c r="E52" s="71">
        <v>0</v>
      </c>
      <c r="H52" s="114"/>
      <c r="I52" s="118"/>
      <c r="J52" s="63"/>
      <c r="L52" s="79"/>
    </row>
    <row r="53" spans="2:14" x14ac:dyDescent="0.2">
      <c r="B53" s="69" t="s">
        <v>94</v>
      </c>
      <c r="C53" s="77">
        <f>SUM(C46:C52)</f>
        <v>-9756</v>
      </c>
      <c r="D53" s="78"/>
      <c r="E53" s="77">
        <f>SUM(E46:E52)</f>
        <v>-7685</v>
      </c>
      <c r="H53" s="114"/>
      <c r="I53" s="118"/>
      <c r="J53" s="119"/>
      <c r="L53" s="79"/>
    </row>
    <row r="54" spans="2:14" x14ac:dyDescent="0.2">
      <c r="B54" s="69" t="s">
        <v>0</v>
      </c>
      <c r="C54" s="73"/>
      <c r="D54" s="72"/>
      <c r="E54" s="73"/>
      <c r="H54" s="114"/>
      <c r="I54" s="118"/>
      <c r="J54" s="119"/>
      <c r="L54" s="79"/>
    </row>
    <row r="55" spans="2:14" ht="12.75" customHeight="1" x14ac:dyDescent="0.2">
      <c r="B55" s="69" t="s">
        <v>107</v>
      </c>
      <c r="C55" s="71">
        <f>C34+C43+C53</f>
        <v>55866</v>
      </c>
      <c r="D55" s="71"/>
      <c r="E55" s="71">
        <f>E34+E43+E53</f>
        <v>-55980</v>
      </c>
      <c r="H55" s="114"/>
      <c r="I55" s="118"/>
      <c r="J55" s="119"/>
      <c r="L55" s="79"/>
      <c r="M55" s="80"/>
      <c r="N55" s="81"/>
    </row>
    <row r="56" spans="2:14" ht="12.75" customHeight="1" x14ac:dyDescent="0.2">
      <c r="B56" s="103" t="s">
        <v>58</v>
      </c>
      <c r="C56" s="71">
        <v>2163</v>
      </c>
      <c r="D56" s="71"/>
      <c r="E56" s="71">
        <v>3726</v>
      </c>
      <c r="H56" s="114"/>
      <c r="I56" s="118"/>
      <c r="J56" s="119"/>
      <c r="L56" s="79"/>
    </row>
    <row r="57" spans="2:14" ht="25.5" x14ac:dyDescent="0.2">
      <c r="B57" s="103" t="s">
        <v>77</v>
      </c>
      <c r="C57" s="71">
        <v>177241</v>
      </c>
      <c r="D57" s="71"/>
      <c r="E57" s="71">
        <v>202097</v>
      </c>
      <c r="H57" s="114"/>
      <c r="I57" s="118"/>
      <c r="J57" s="119"/>
      <c r="L57" s="79"/>
    </row>
    <row r="58" spans="2:14" ht="13.5" thickBot="1" x14ac:dyDescent="0.25">
      <c r="B58" s="69" t="s">
        <v>76</v>
      </c>
      <c r="C58" s="83">
        <f>SUM(C55:C57)</f>
        <v>235270</v>
      </c>
      <c r="D58" s="78"/>
      <c r="E58" s="83">
        <f>SUM(E55:E57)</f>
        <v>149843</v>
      </c>
      <c r="H58" s="114"/>
      <c r="I58" s="118"/>
      <c r="J58" s="119"/>
      <c r="L58" s="63"/>
    </row>
    <row r="59" spans="2:14" ht="13.5" thickTop="1" x14ac:dyDescent="0.2">
      <c r="B59" s="69" t="s">
        <v>0</v>
      </c>
      <c r="C59" s="68"/>
      <c r="D59" s="69"/>
      <c r="E59" s="70"/>
      <c r="I59" s="117"/>
      <c r="L59" s="63"/>
    </row>
    <row r="60" spans="2:14" x14ac:dyDescent="0.2">
      <c r="B60" s="69"/>
      <c r="C60" s="68"/>
      <c r="D60" s="69"/>
      <c r="E60" s="70"/>
      <c r="F60" s="80">
        <f>BS!C11</f>
        <v>235270</v>
      </c>
      <c r="G60" s="80">
        <v>149843</v>
      </c>
      <c r="H60" s="114"/>
      <c r="I60" s="114"/>
      <c r="L60" s="63"/>
    </row>
    <row r="61" spans="2:14" x14ac:dyDescent="0.2">
      <c r="B61" s="69"/>
      <c r="C61" s="68"/>
      <c r="D61" s="69"/>
      <c r="E61" s="70"/>
      <c r="F61" s="104">
        <f>C58-F60</f>
        <v>0</v>
      </c>
      <c r="G61" s="104">
        <f>E58-G60</f>
        <v>0</v>
      </c>
      <c r="H61" s="114"/>
      <c r="I61" s="114"/>
    </row>
    <row r="62" spans="2:14" x14ac:dyDescent="0.2">
      <c r="B62" s="69"/>
      <c r="C62" s="68"/>
      <c r="D62" s="69"/>
      <c r="E62" s="70"/>
      <c r="H62" s="114"/>
      <c r="I62" s="114"/>
    </row>
    <row r="63" spans="2:14" x14ac:dyDescent="0.2">
      <c r="B63" s="69"/>
      <c r="C63" s="68"/>
      <c r="D63" s="69"/>
      <c r="E63" s="70"/>
      <c r="H63" s="114"/>
      <c r="I63" s="114"/>
    </row>
    <row r="66" spans="1:5" x14ac:dyDescent="0.2">
      <c r="A66" s="3"/>
      <c r="B66" s="18" t="s">
        <v>64</v>
      </c>
      <c r="C66" s="14"/>
      <c r="D66" s="34"/>
      <c r="E66" s="18" t="s">
        <v>64</v>
      </c>
    </row>
    <row r="67" spans="1:5" x14ac:dyDescent="0.2">
      <c r="A67" s="3"/>
      <c r="B67" s="19" t="str">
        <f>BS!B54</f>
        <v>Деревянко А.М.</v>
      </c>
      <c r="C67" s="3"/>
      <c r="D67" s="4"/>
      <c r="E67" s="19" t="str">
        <f>BS!E54</f>
        <v>Етекбаева Е.А.</v>
      </c>
    </row>
    <row r="68" spans="1:5" x14ac:dyDescent="0.2">
      <c r="A68" s="3"/>
      <c r="B68" s="20" t="str">
        <f>BS!B55</f>
        <v>Финансовый директор (CFO)</v>
      </c>
      <c r="C68" s="3"/>
      <c r="D68" s="4"/>
      <c r="E68" s="21" t="str">
        <f>BS!E55</f>
        <v>Главный бухгалтер</v>
      </c>
    </row>
  </sheetData>
  <pageMargins left="0.70866141732283472" right="0.70866141732283472" top="0.74803149606299213" bottom="0.35433070866141736" header="0.31496062992125984" footer="0.31496062992125984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9"/>
  <sheetViews>
    <sheetView view="pageBreakPreview" zoomScale="80" zoomScaleNormal="80" zoomScaleSheetLayoutView="80" workbookViewId="0">
      <selection activeCell="J26" sqref="J26"/>
    </sheetView>
  </sheetViews>
  <sheetFormatPr defaultColWidth="9.140625" defaultRowHeight="12.75" x14ac:dyDescent="0.2"/>
  <cols>
    <col min="1" max="1" width="2.28515625" style="5" customWidth="1"/>
    <col min="2" max="2" width="65" style="5" customWidth="1"/>
    <col min="3" max="3" width="16.5703125" style="5" customWidth="1"/>
    <col min="4" max="4" width="16.85546875" style="5" customWidth="1"/>
    <col min="5" max="5" width="17.5703125" style="5" customWidth="1"/>
    <col min="6" max="6" width="15.42578125" style="5" customWidth="1"/>
    <col min="7" max="7" width="12.28515625" style="5" customWidth="1"/>
    <col min="8" max="8" width="16.5703125" style="5" customWidth="1"/>
    <col min="9" max="9" width="13.28515625" style="5" customWidth="1"/>
    <col min="10" max="10" width="9.140625" style="5"/>
    <col min="11" max="11" width="13.28515625" style="5" bestFit="1" customWidth="1"/>
    <col min="12" max="12" width="12.140625" style="5" bestFit="1" customWidth="1"/>
    <col min="13" max="13" width="9.42578125" style="5" bestFit="1" customWidth="1"/>
    <col min="14" max="15" width="13.140625" style="5" bestFit="1" customWidth="1"/>
    <col min="16" max="16" width="9.140625" style="5"/>
    <col min="17" max="17" width="13.140625" style="5" bestFit="1" customWidth="1"/>
    <col min="18" max="16384" width="9.140625" style="5"/>
  </cols>
  <sheetData>
    <row r="3" spans="2:10" x14ac:dyDescent="0.2">
      <c r="I3" s="1" t="s">
        <v>66</v>
      </c>
    </row>
    <row r="4" spans="2:10" x14ac:dyDescent="0.2">
      <c r="I4" s="2" t="s">
        <v>137</v>
      </c>
    </row>
    <row r="5" spans="2:10" x14ac:dyDescent="0.2">
      <c r="I5" s="2"/>
    </row>
    <row r="6" spans="2:10" x14ac:dyDescent="0.2">
      <c r="I6" s="2" t="s">
        <v>63</v>
      </c>
    </row>
    <row r="7" spans="2:10" x14ac:dyDescent="0.2">
      <c r="I7" s="2"/>
    </row>
    <row r="8" spans="2:10" x14ac:dyDescent="0.2">
      <c r="I8" s="2"/>
    </row>
    <row r="9" spans="2:10" x14ac:dyDescent="0.2">
      <c r="B9" s="35"/>
      <c r="C9" s="116" t="s">
        <v>59</v>
      </c>
      <c r="D9" s="116"/>
      <c r="E9" s="116"/>
      <c r="F9" s="116"/>
      <c r="G9" s="116"/>
      <c r="H9" s="115"/>
      <c r="I9" s="115"/>
      <c r="J9" s="36"/>
    </row>
    <row r="10" spans="2:10" ht="83.25" customHeight="1" x14ac:dyDescent="0.2">
      <c r="B10" s="35"/>
      <c r="C10" s="85" t="s">
        <v>68</v>
      </c>
      <c r="D10" s="85" t="s">
        <v>36</v>
      </c>
      <c r="E10" s="85" t="s">
        <v>69</v>
      </c>
      <c r="F10" s="85" t="s">
        <v>70</v>
      </c>
      <c r="G10" s="85" t="s">
        <v>60</v>
      </c>
      <c r="H10" s="85" t="s">
        <v>71</v>
      </c>
      <c r="I10" s="85" t="s">
        <v>72</v>
      </c>
      <c r="J10" s="37"/>
    </row>
    <row r="11" spans="2:10" x14ac:dyDescent="0.2">
      <c r="B11" s="35" t="s">
        <v>82</v>
      </c>
      <c r="C11" s="43">
        <v>332094</v>
      </c>
      <c r="D11" s="43">
        <v>21116</v>
      </c>
      <c r="E11" s="43">
        <v>-1036</v>
      </c>
      <c r="F11" s="43">
        <v>-174797</v>
      </c>
      <c r="G11" s="43">
        <f>SUM(C11:F11)</f>
        <v>177377</v>
      </c>
      <c r="H11" s="43">
        <v>545</v>
      </c>
      <c r="I11" s="43">
        <f>SUM(G11:H11)</f>
        <v>177922</v>
      </c>
      <c r="J11" s="37"/>
    </row>
    <row r="12" spans="2:10" x14ac:dyDescent="0.2">
      <c r="B12" s="38" t="s">
        <v>110</v>
      </c>
      <c r="C12" s="43">
        <v>0</v>
      </c>
      <c r="D12" s="43">
        <v>0</v>
      </c>
      <c r="E12" s="43">
        <v>0</v>
      </c>
      <c r="F12" s="44">
        <f>PL!C32</f>
        <v>9415</v>
      </c>
      <c r="G12" s="44">
        <f>SUM(C12:F12)</f>
        <v>9415</v>
      </c>
      <c r="H12" s="44">
        <f>PL!C33</f>
        <v>97</v>
      </c>
      <c r="I12" s="44">
        <f>SUM(G12:H12)</f>
        <v>9512</v>
      </c>
      <c r="J12" s="37"/>
    </row>
    <row r="13" spans="2:10" x14ac:dyDescent="0.2">
      <c r="B13" s="35" t="s">
        <v>11</v>
      </c>
      <c r="C13" s="40"/>
      <c r="D13" s="40"/>
      <c r="E13" s="40"/>
      <c r="F13" s="40"/>
      <c r="G13" s="40"/>
      <c r="H13" s="40"/>
      <c r="I13" s="40"/>
      <c r="J13" s="37"/>
    </row>
    <row r="14" spans="2:10" ht="25.5" x14ac:dyDescent="0.2">
      <c r="B14" s="23" t="s">
        <v>111</v>
      </c>
      <c r="C14" s="45">
        <v>0</v>
      </c>
      <c r="D14" s="45">
        <v>0</v>
      </c>
      <c r="E14" s="45">
        <f>PL!C38</f>
        <v>2085.826</v>
      </c>
      <c r="F14" s="45">
        <v>0</v>
      </c>
      <c r="G14" s="45">
        <f>SUM(C14:F14)</f>
        <v>2085.826</v>
      </c>
      <c r="H14" s="45">
        <v>0</v>
      </c>
      <c r="I14" s="45">
        <f>SUM(G14:H14)</f>
        <v>2085.826</v>
      </c>
      <c r="J14" s="37"/>
    </row>
    <row r="15" spans="2:10" ht="38.25" hidden="1" x14ac:dyDescent="0.2">
      <c r="B15" s="50" t="s">
        <v>73</v>
      </c>
      <c r="C15" s="45">
        <v>0</v>
      </c>
      <c r="D15" s="45">
        <v>0</v>
      </c>
      <c r="E15" s="45">
        <v>0</v>
      </c>
      <c r="F15" s="45">
        <v>0</v>
      </c>
      <c r="G15" s="45">
        <f>SUM(C15:F15)</f>
        <v>0</v>
      </c>
      <c r="H15" s="45">
        <v>0</v>
      </c>
      <c r="I15" s="48">
        <f>SUM(G15:H15)</f>
        <v>0</v>
      </c>
      <c r="J15" s="37"/>
    </row>
    <row r="16" spans="2:10" ht="25.5" x14ac:dyDescent="0.2">
      <c r="B16" s="95" t="s">
        <v>138</v>
      </c>
      <c r="C16" s="45"/>
      <c r="D16" s="45"/>
      <c r="E16" s="45">
        <f>PL!C39</f>
        <v>-344.82600000000002</v>
      </c>
      <c r="F16" s="45"/>
      <c r="G16" s="45">
        <f>SUM(C16:F16)</f>
        <v>-344.82600000000002</v>
      </c>
      <c r="H16" s="45"/>
      <c r="I16" s="45">
        <f>SUM(G16:H16)</f>
        <v>-344.82600000000002</v>
      </c>
      <c r="J16" s="37"/>
    </row>
    <row r="17" spans="2:17" ht="13.5" thickBot="1" x14ac:dyDescent="0.25">
      <c r="B17" s="35" t="s">
        <v>61</v>
      </c>
      <c r="C17" s="46">
        <f>SUM(C14:C16)</f>
        <v>0</v>
      </c>
      <c r="D17" s="46">
        <f t="shared" ref="D17:I17" si="0">SUM(D14:D16)</f>
        <v>0</v>
      </c>
      <c r="E17" s="46">
        <f t="shared" si="0"/>
        <v>1741</v>
      </c>
      <c r="F17" s="46">
        <f t="shared" si="0"/>
        <v>0</v>
      </c>
      <c r="G17" s="46">
        <f t="shared" si="0"/>
        <v>1741</v>
      </c>
      <c r="H17" s="46">
        <f t="shared" si="0"/>
        <v>0</v>
      </c>
      <c r="I17" s="46">
        <f t="shared" si="0"/>
        <v>1741</v>
      </c>
      <c r="J17" s="37"/>
    </row>
    <row r="18" spans="2:17" x14ac:dyDescent="0.2">
      <c r="B18" s="35" t="s">
        <v>62</v>
      </c>
      <c r="C18" s="47">
        <f>C12+C17</f>
        <v>0</v>
      </c>
      <c r="D18" s="47">
        <f t="shared" ref="D18:H18" si="1">D12+D17</f>
        <v>0</v>
      </c>
      <c r="E18" s="47">
        <f t="shared" si="1"/>
        <v>1741</v>
      </c>
      <c r="F18" s="47">
        <f t="shared" si="1"/>
        <v>9415</v>
      </c>
      <c r="G18" s="47">
        <f t="shared" si="1"/>
        <v>11156</v>
      </c>
      <c r="H18" s="47">
        <f t="shared" si="1"/>
        <v>97</v>
      </c>
      <c r="I18" s="47">
        <f>I12+I17</f>
        <v>11253</v>
      </c>
      <c r="J18" s="37"/>
    </row>
    <row r="19" spans="2:17" ht="34.15" customHeight="1" x14ac:dyDescent="0.2">
      <c r="B19" s="22" t="s">
        <v>95</v>
      </c>
      <c r="C19" s="43"/>
      <c r="D19" s="43"/>
      <c r="E19" s="43"/>
      <c r="F19" s="43"/>
      <c r="G19" s="43"/>
      <c r="H19" s="44"/>
      <c r="I19" s="43"/>
      <c r="J19" s="37"/>
    </row>
    <row r="20" spans="2:17" x14ac:dyDescent="0.2">
      <c r="B20" s="38" t="s">
        <v>112</v>
      </c>
      <c r="C20" s="44">
        <v>-510</v>
      </c>
      <c r="D20" s="44">
        <v>0</v>
      </c>
      <c r="E20" s="44">
        <v>0</v>
      </c>
      <c r="F20" s="44">
        <v>0</v>
      </c>
      <c r="G20" s="44">
        <f>SUM(C20:F20)</f>
        <v>-510</v>
      </c>
      <c r="H20" s="44">
        <v>0</v>
      </c>
      <c r="I20" s="43">
        <f>SUM(G20:H20)</f>
        <v>-510</v>
      </c>
      <c r="J20" s="37"/>
    </row>
    <row r="21" spans="2:17" x14ac:dyDescent="0.2">
      <c r="B21" s="38" t="s">
        <v>120</v>
      </c>
      <c r="C21" s="44"/>
      <c r="D21" s="44"/>
      <c r="E21" s="44"/>
      <c r="F21" s="44">
        <v>-4570</v>
      </c>
      <c r="G21" s="44">
        <f>SUM(C21:F21)</f>
        <v>-4570</v>
      </c>
      <c r="H21" s="44"/>
      <c r="I21" s="43">
        <f>SUM(G21:H21)</f>
        <v>-4570</v>
      </c>
      <c r="J21" s="37"/>
    </row>
    <row r="22" spans="2:17" ht="13.5" thickBot="1" x14ac:dyDescent="0.25">
      <c r="B22" s="35" t="s">
        <v>133</v>
      </c>
      <c r="C22" s="42">
        <f>C11+SUM(C18:C21)</f>
        <v>331584</v>
      </c>
      <c r="D22" s="42">
        <f t="shared" ref="D22:H22" si="2">D11+SUM(D18:D21)</f>
        <v>21116</v>
      </c>
      <c r="E22" s="42">
        <f t="shared" si="2"/>
        <v>705</v>
      </c>
      <c r="F22" s="42">
        <f t="shared" si="2"/>
        <v>-169952</v>
      </c>
      <c r="G22" s="42">
        <f t="shared" si="2"/>
        <v>183453</v>
      </c>
      <c r="H22" s="42">
        <f t="shared" si="2"/>
        <v>642</v>
      </c>
      <c r="I22" s="42">
        <f>I11+SUM(I18:I21)</f>
        <v>184095</v>
      </c>
      <c r="J22" s="37"/>
    </row>
    <row r="23" spans="2:17" ht="13.5" thickTop="1" x14ac:dyDescent="0.2">
      <c r="C23" s="39"/>
      <c r="D23" s="39"/>
      <c r="E23" s="39"/>
      <c r="F23" s="39"/>
      <c r="G23" s="39"/>
      <c r="H23" s="39"/>
      <c r="I23" s="39"/>
      <c r="K23" s="99">
        <f>BS!C34</f>
        <v>331584</v>
      </c>
      <c r="L23" s="99">
        <f>BS!C35</f>
        <v>21116</v>
      </c>
      <c r="M23" s="99">
        <f>BS!C36</f>
        <v>705</v>
      </c>
      <c r="N23" s="99">
        <f>BS!C37</f>
        <v>-169952</v>
      </c>
      <c r="O23" s="99">
        <f>BS!OLE_LINK16</f>
        <v>183453</v>
      </c>
      <c r="P23" s="99">
        <f>BS!C40</f>
        <v>642</v>
      </c>
      <c r="Q23" s="99">
        <f>BS!OLE_LINK17</f>
        <v>184095</v>
      </c>
    </row>
    <row r="24" spans="2:17" x14ac:dyDescent="0.2">
      <c r="K24" s="100">
        <f>K23-C22</f>
        <v>0</v>
      </c>
      <c r="L24" s="100">
        <f t="shared" ref="L24:Q24" si="3">L23-D22</f>
        <v>0</v>
      </c>
      <c r="M24" s="100">
        <f t="shared" si="3"/>
        <v>0</v>
      </c>
      <c r="N24" s="100">
        <f t="shared" si="3"/>
        <v>0</v>
      </c>
      <c r="O24" s="100">
        <f t="shared" si="3"/>
        <v>0</v>
      </c>
      <c r="P24" s="100">
        <f t="shared" si="3"/>
        <v>0</v>
      </c>
      <c r="Q24" s="100">
        <f t="shared" si="3"/>
        <v>0</v>
      </c>
    </row>
    <row r="26" spans="2:17" x14ac:dyDescent="0.2">
      <c r="K26" s="99">
        <f>BS!E34</f>
        <v>332094</v>
      </c>
      <c r="L26" s="99">
        <f>BS!E35</f>
        <v>21116</v>
      </c>
      <c r="M26" s="99">
        <f>BS!E36</f>
        <v>-1036</v>
      </c>
      <c r="N26" s="99">
        <f>BS!E37</f>
        <v>-174797</v>
      </c>
      <c r="O26" s="99">
        <f>BS!E38</f>
        <v>177377</v>
      </c>
      <c r="P26" s="5">
        <f>BS!E40</f>
        <v>545</v>
      </c>
    </row>
    <row r="27" spans="2:17" x14ac:dyDescent="0.2">
      <c r="K27" s="100">
        <f>K26-C11</f>
        <v>0</v>
      </c>
      <c r="L27" s="100">
        <f t="shared" ref="L27:M27" si="4">L26-D11</f>
        <v>0</v>
      </c>
      <c r="M27" s="100">
        <f t="shared" si="4"/>
        <v>0</v>
      </c>
      <c r="N27" s="100">
        <f>N26-F11</f>
        <v>0</v>
      </c>
      <c r="O27" s="100">
        <f>O26-G11</f>
        <v>0</v>
      </c>
      <c r="P27" s="100">
        <f>P26-H11</f>
        <v>0</v>
      </c>
    </row>
    <row r="37" spans="2:5" x14ac:dyDescent="0.2">
      <c r="B37" s="18" t="s">
        <v>64</v>
      </c>
      <c r="C37" s="3"/>
      <c r="D37" s="4"/>
      <c r="E37" s="18" t="s">
        <v>65</v>
      </c>
    </row>
    <row r="38" spans="2:5" x14ac:dyDescent="0.2">
      <c r="B38" s="19" t="str">
        <f>BS!B54</f>
        <v>Деревянко А.М.</v>
      </c>
      <c r="C38" s="3"/>
      <c r="D38" s="4"/>
      <c r="E38" s="19" t="str">
        <f>BS!E54</f>
        <v>Етекбаева Е.А.</v>
      </c>
    </row>
    <row r="39" spans="2:5" x14ac:dyDescent="0.2">
      <c r="B39" s="20" t="str">
        <f>BS!B55</f>
        <v>Финансовый директор (CFO)</v>
      </c>
      <c r="C39" s="3"/>
      <c r="D39" s="4"/>
      <c r="E39" s="21" t="str">
        <f>BS!E55</f>
        <v>Главный бухгалтер</v>
      </c>
    </row>
  </sheetData>
  <mergeCells count="2">
    <mergeCell ref="H9:I9"/>
    <mergeCell ref="C9:G9"/>
  </mergeCells>
  <pageMargins left="0.25" right="0.25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7"/>
  <sheetViews>
    <sheetView view="pageBreakPreview" zoomScale="80" zoomScaleNormal="80" zoomScaleSheetLayoutView="80" workbookViewId="0">
      <selection activeCell="E13" sqref="E13"/>
    </sheetView>
  </sheetViews>
  <sheetFormatPr defaultColWidth="9.140625" defaultRowHeight="12.75" x14ac:dyDescent="0.2"/>
  <cols>
    <col min="1" max="1" width="2.140625" style="5" customWidth="1"/>
    <col min="2" max="2" width="67.140625" style="5" customWidth="1"/>
    <col min="3" max="3" width="16.28515625" style="5" customWidth="1"/>
    <col min="4" max="4" width="14.28515625" style="5" customWidth="1"/>
    <col min="5" max="5" width="19.28515625" style="5" customWidth="1"/>
    <col min="6" max="6" width="16.42578125" style="5" customWidth="1"/>
    <col min="7" max="7" width="12.28515625" style="5" customWidth="1"/>
    <col min="8" max="8" width="14" style="5" customWidth="1"/>
    <col min="9" max="9" width="15.140625" style="5" customWidth="1"/>
    <col min="10" max="16384" width="9.140625" style="5"/>
  </cols>
  <sheetData>
    <row r="3" spans="2:9" x14ac:dyDescent="0.2">
      <c r="I3" s="1" t="s">
        <v>66</v>
      </c>
    </row>
    <row r="4" spans="2:9" x14ac:dyDescent="0.2">
      <c r="I4" s="2" t="str">
        <f>SCE_2017!I4</f>
        <v>Консолидированный отчет об изменениях в капитале за девять месяцев, закончившихся на 1 октября 2017 года</v>
      </c>
    </row>
    <row r="5" spans="2:9" x14ac:dyDescent="0.2">
      <c r="I5" s="2"/>
    </row>
    <row r="6" spans="2:9" x14ac:dyDescent="0.2">
      <c r="I6" s="2" t="s">
        <v>63</v>
      </c>
    </row>
    <row r="8" spans="2:9" x14ac:dyDescent="0.2">
      <c r="B8" s="41"/>
      <c r="C8" s="116" t="s">
        <v>59</v>
      </c>
      <c r="D8" s="116"/>
      <c r="E8" s="116"/>
      <c r="F8" s="116"/>
      <c r="G8" s="116"/>
      <c r="H8" s="115"/>
      <c r="I8" s="115"/>
    </row>
    <row r="9" spans="2:9" ht="76.5" x14ac:dyDescent="0.2">
      <c r="B9" s="41"/>
      <c r="C9" s="32" t="s">
        <v>68</v>
      </c>
      <c r="D9" s="32" t="s">
        <v>121</v>
      </c>
      <c r="E9" s="33" t="s">
        <v>69</v>
      </c>
      <c r="F9" s="32" t="s">
        <v>70</v>
      </c>
      <c r="G9" s="33" t="s">
        <v>60</v>
      </c>
      <c r="H9" s="32" t="s">
        <v>71</v>
      </c>
      <c r="I9" s="32" t="s">
        <v>72</v>
      </c>
    </row>
    <row r="10" spans="2:9" x14ac:dyDescent="0.2">
      <c r="B10" s="35" t="s">
        <v>114</v>
      </c>
      <c r="C10" s="87">
        <v>332814</v>
      </c>
      <c r="D10" s="87">
        <v>21116</v>
      </c>
      <c r="E10" s="87">
        <v>-1092</v>
      </c>
      <c r="F10" s="87">
        <v>-186584</v>
      </c>
      <c r="G10" s="87">
        <f>SUM(C10:F10)</f>
        <v>166254</v>
      </c>
      <c r="H10" s="87">
        <v>776</v>
      </c>
      <c r="I10" s="87">
        <f>SUM(G10:H10)</f>
        <v>167030</v>
      </c>
    </row>
    <row r="11" spans="2:9" x14ac:dyDescent="0.2">
      <c r="B11" s="37" t="s">
        <v>126</v>
      </c>
      <c r="C11" s="86">
        <v>0</v>
      </c>
      <c r="D11" s="86">
        <v>0</v>
      </c>
      <c r="E11" s="86">
        <v>0</v>
      </c>
      <c r="F11" s="49">
        <f>PL!E32</f>
        <v>9136</v>
      </c>
      <c r="G11" s="49">
        <f>SUM(C11:F11)</f>
        <v>9136</v>
      </c>
      <c r="H11" s="49">
        <f>PL!E33</f>
        <v>17</v>
      </c>
      <c r="I11" s="49">
        <f>SUM(G11:H11)</f>
        <v>9153</v>
      </c>
    </row>
    <row r="12" spans="2:9" x14ac:dyDescent="0.2">
      <c r="B12" s="41" t="s">
        <v>84</v>
      </c>
      <c r="C12" s="88"/>
      <c r="D12" s="88"/>
      <c r="E12" s="88"/>
      <c r="F12" s="88"/>
      <c r="G12" s="89"/>
      <c r="H12" s="88"/>
      <c r="I12" s="88">
        <f t="shared" ref="I12" si="0">SUM(G12:H12)</f>
        <v>0</v>
      </c>
    </row>
    <row r="13" spans="2:9" ht="25.5" x14ac:dyDescent="0.2">
      <c r="B13" s="37" t="s">
        <v>80</v>
      </c>
      <c r="C13" s="89">
        <v>0</v>
      </c>
      <c r="D13" s="89">
        <v>0</v>
      </c>
      <c r="E13" s="89">
        <f>PL!E38</f>
        <v>485</v>
      </c>
      <c r="F13" s="89">
        <v>0</v>
      </c>
      <c r="G13" s="49">
        <f>SUM(C13:F13)</f>
        <v>485</v>
      </c>
      <c r="H13" s="89">
        <v>0</v>
      </c>
      <c r="I13" s="89">
        <f>SUM(G13:H13)</f>
        <v>485</v>
      </c>
    </row>
    <row r="14" spans="2:9" ht="38.25" x14ac:dyDescent="0.2">
      <c r="B14" s="37" t="s">
        <v>73</v>
      </c>
      <c r="C14" s="89">
        <v>0</v>
      </c>
      <c r="D14" s="89">
        <v>0</v>
      </c>
      <c r="E14" s="89">
        <v>-134</v>
      </c>
      <c r="F14" s="89">
        <v>0</v>
      </c>
      <c r="G14" s="49">
        <f>SUM(C14:F14)</f>
        <v>-134</v>
      </c>
      <c r="H14" s="89"/>
      <c r="I14" s="89">
        <f>SUM(G14:H14)</f>
        <v>-134</v>
      </c>
    </row>
    <row r="15" spans="2:9" ht="13.5" thickBot="1" x14ac:dyDescent="0.25">
      <c r="B15" s="41" t="s">
        <v>115</v>
      </c>
      <c r="C15" s="90">
        <f>SUM(C13:C14)</f>
        <v>0</v>
      </c>
      <c r="D15" s="90">
        <f t="shared" ref="D15:I15" si="1">SUM(D13:D14)</f>
        <v>0</v>
      </c>
      <c r="E15" s="90">
        <f t="shared" si="1"/>
        <v>351</v>
      </c>
      <c r="F15" s="90">
        <f t="shared" si="1"/>
        <v>0</v>
      </c>
      <c r="G15" s="90">
        <f t="shared" si="1"/>
        <v>351</v>
      </c>
      <c r="H15" s="90">
        <f t="shared" si="1"/>
        <v>0</v>
      </c>
      <c r="I15" s="90">
        <f t="shared" si="1"/>
        <v>351</v>
      </c>
    </row>
    <row r="16" spans="2:9" x14ac:dyDescent="0.2">
      <c r="B16" s="41" t="s">
        <v>83</v>
      </c>
      <c r="C16" s="91">
        <f t="shared" ref="C16:I16" si="2">C15+C11</f>
        <v>0</v>
      </c>
      <c r="D16" s="91">
        <f t="shared" si="2"/>
        <v>0</v>
      </c>
      <c r="E16" s="91">
        <f t="shared" si="2"/>
        <v>351</v>
      </c>
      <c r="F16" s="91">
        <f t="shared" si="2"/>
        <v>9136</v>
      </c>
      <c r="G16" s="91">
        <f t="shared" si="2"/>
        <v>9487</v>
      </c>
      <c r="H16" s="91">
        <f t="shared" si="2"/>
        <v>17</v>
      </c>
      <c r="I16" s="91">
        <f t="shared" si="2"/>
        <v>9504</v>
      </c>
    </row>
    <row r="17" spans="2:9" ht="6.6" customHeight="1" x14ac:dyDescent="0.2">
      <c r="B17" s="41"/>
      <c r="C17" s="49"/>
      <c r="D17" s="49"/>
      <c r="E17" s="49"/>
      <c r="F17" s="49"/>
      <c r="G17" s="49"/>
      <c r="H17" s="49"/>
      <c r="I17" s="49"/>
    </row>
    <row r="18" spans="2:9" hidden="1" x14ac:dyDescent="0.2">
      <c r="B18" s="37" t="s">
        <v>85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f>SUM(G18:H18)</f>
        <v>0</v>
      </c>
    </row>
    <row r="19" spans="2:9" ht="25.5" x14ac:dyDescent="0.2">
      <c r="B19" s="41" t="s">
        <v>95</v>
      </c>
      <c r="C19" s="49"/>
      <c r="D19" s="49"/>
      <c r="E19" s="49"/>
      <c r="F19" s="49"/>
      <c r="G19" s="49"/>
      <c r="H19" s="49"/>
      <c r="I19" s="49"/>
    </row>
    <row r="20" spans="2:9" ht="21.6" customHeight="1" x14ac:dyDescent="0.2">
      <c r="B20" s="37" t="s">
        <v>113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-98</v>
      </c>
      <c r="I20" s="86">
        <f>SUM(G20:H20)</f>
        <v>-98</v>
      </c>
    </row>
    <row r="21" spans="2:9" ht="13.5" thickBot="1" x14ac:dyDescent="0.25">
      <c r="B21" s="41" t="s">
        <v>134</v>
      </c>
      <c r="C21" s="92">
        <f t="shared" ref="C21:I21" si="3">SUM(C10,C16,C20)</f>
        <v>332814</v>
      </c>
      <c r="D21" s="92">
        <f t="shared" si="3"/>
        <v>21116</v>
      </c>
      <c r="E21" s="92">
        <f t="shared" si="3"/>
        <v>-741</v>
      </c>
      <c r="F21" s="92">
        <f t="shared" si="3"/>
        <v>-177448</v>
      </c>
      <c r="G21" s="92">
        <f t="shared" si="3"/>
        <v>175741</v>
      </c>
      <c r="H21" s="92">
        <f t="shared" si="3"/>
        <v>695</v>
      </c>
      <c r="I21" s="92">
        <f t="shared" si="3"/>
        <v>176436</v>
      </c>
    </row>
    <row r="22" spans="2:9" ht="13.5" thickTop="1" x14ac:dyDescent="0.2"/>
    <row r="25" spans="2:9" x14ac:dyDescent="0.2">
      <c r="B25" s="17"/>
      <c r="C25" s="111"/>
      <c r="D25" s="111"/>
      <c r="E25" s="111"/>
      <c r="F25" s="111"/>
      <c r="G25" s="111"/>
      <c r="H25" s="111"/>
      <c r="I25" s="111"/>
    </row>
    <row r="35" spans="2:5" x14ac:dyDescent="0.2">
      <c r="B35" s="18" t="s">
        <v>64</v>
      </c>
      <c r="C35" s="3"/>
      <c r="D35" s="4"/>
      <c r="E35" s="18" t="s">
        <v>65</v>
      </c>
    </row>
    <row r="36" spans="2:5" x14ac:dyDescent="0.2">
      <c r="B36" s="19" t="str">
        <f>BS!B54</f>
        <v>Деревянко А.М.</v>
      </c>
      <c r="C36" s="3"/>
      <c r="D36" s="4"/>
      <c r="E36" s="19" t="str">
        <f>BS!E54</f>
        <v>Етекбаева Е.А.</v>
      </c>
    </row>
    <row r="37" spans="2:5" x14ac:dyDescent="0.2">
      <c r="B37" s="20" t="str">
        <f>BS!B55</f>
        <v>Финансовый директор (CFO)</v>
      </c>
      <c r="C37" s="3"/>
      <c r="D37" s="4"/>
      <c r="E37" s="21" t="str">
        <f>BS!E55</f>
        <v>Главный бухгалтер</v>
      </c>
    </row>
  </sheetData>
  <mergeCells count="2">
    <mergeCell ref="C8:G8"/>
    <mergeCell ref="H8:I8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13</vt:i4>
      </vt:variant>
    </vt:vector>
  </HeadingPairs>
  <TitlesOfParts>
    <vt:vector size="18" baseType="lpstr">
      <vt:lpstr>BS</vt:lpstr>
      <vt:lpstr>PL</vt:lpstr>
      <vt:lpstr>CFS</vt:lpstr>
      <vt:lpstr>SCE_2017</vt:lpstr>
      <vt:lpstr>SCE_2016</vt:lpstr>
      <vt:lpstr>BS!BalanceSheet</vt:lpstr>
      <vt:lpstr>CFS!CashFlows</vt:lpstr>
      <vt:lpstr>CFS!OLE_LINK10</vt:lpstr>
      <vt:lpstr>BS!OLE_LINK16</vt:lpstr>
      <vt:lpstr>BS!OLE_LINK17</vt:lpstr>
      <vt:lpstr>SCE_2016!OLE_LINK2</vt:lpstr>
      <vt:lpstr>PL!OLE_LINK5</vt:lpstr>
      <vt:lpstr>PL!OLE_LINK6</vt:lpstr>
      <vt:lpstr>PL!OLE_LINK7</vt:lpstr>
      <vt:lpstr>BS!Область_печати</vt:lpstr>
      <vt:lpstr>CFS!Область_печати</vt:lpstr>
      <vt:lpstr>PL!Область_печати</vt:lpstr>
      <vt:lpstr>SCE_2017!Область_печати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Karzhauova, Lyazzat (Fortebank)</dc:creator>
  <cp:lastModifiedBy>Akylbayeva, Gaukhar (Fortebank)</cp:lastModifiedBy>
  <cp:lastPrinted>2017-11-13T09:19:35Z</cp:lastPrinted>
  <dcterms:created xsi:type="dcterms:W3CDTF">2016-08-11T09:26:21Z</dcterms:created>
  <dcterms:modified xsi:type="dcterms:W3CDTF">2017-11-13T09:19:41Z</dcterms:modified>
</cp:coreProperties>
</file>