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2180" windowHeight="12735" tabRatio="859"/>
  </bookViews>
  <sheets>
    <sheet name="Ф1" sheetId="2" r:id="rId1"/>
    <sheet name="Ф2" sheetId="5" r:id="rId2"/>
    <sheet name="Ф3" sheetId="8" r:id="rId3"/>
    <sheet name="Ф4" sheetId="18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15" i="18" l="1"/>
  <c r="C26" i="18" s="1"/>
  <c r="C47" i="18"/>
  <c r="C43" i="18"/>
  <c r="C49" i="18" s="1"/>
  <c r="B43" i="18"/>
  <c r="B49" i="18" s="1"/>
  <c r="C34" i="18"/>
  <c r="B34" i="18"/>
  <c r="C30" i="18"/>
  <c r="C29" i="18" s="1"/>
  <c r="C40" i="18" s="1"/>
  <c r="B30" i="18"/>
  <c r="B29" i="18"/>
  <c r="B40" i="18" s="1"/>
  <c r="B15" i="18"/>
  <c r="C7" i="18"/>
  <c r="B7" i="18"/>
  <c r="B26" i="18" l="1"/>
  <c r="B53" i="18"/>
  <c r="C53" i="18"/>
  <c r="B51" i="18"/>
  <c r="C51" i="18"/>
  <c r="C33" i="2" l="1"/>
  <c r="C12" i="2" l="1"/>
  <c r="J25" i="2"/>
  <c r="C19" i="2"/>
  <c r="C20" i="2" l="1"/>
  <c r="D8" i="8" l="1"/>
  <c r="G6" i="2"/>
  <c r="G11" i="2"/>
  <c r="G24" i="2"/>
  <c r="G26" i="2"/>
  <c r="G5" i="2"/>
  <c r="G7" i="2"/>
  <c r="D6" i="5" l="1"/>
  <c r="C6" i="5" l="1"/>
  <c r="C15" i="5" s="1"/>
  <c r="J6" i="2" l="1"/>
  <c r="J9" i="2"/>
  <c r="J5" i="2"/>
  <c r="J8" i="2" s="1"/>
  <c r="M7" i="2" s="1"/>
  <c r="J7" i="2" l="1"/>
  <c r="M6" i="2" s="1"/>
  <c r="J10" i="2"/>
  <c r="K4" i="2" l="1"/>
  <c r="G8" i="2"/>
  <c r="M8" i="2"/>
  <c r="C8" i="8" l="1"/>
  <c r="C10" i="8" s="1"/>
  <c r="C11" i="8" s="1"/>
  <c r="B8" i="8"/>
  <c r="B10" i="8" s="1"/>
  <c r="B11" i="8" s="1"/>
  <c r="E7" i="8"/>
  <c r="E5" i="8"/>
  <c r="D15" i="5" l="1"/>
  <c r="C27" i="2" l="1"/>
  <c r="D17" i="5"/>
  <c r="C17" i="5"/>
  <c r="E6" i="8" l="1"/>
  <c r="D19" i="5"/>
  <c r="C19" i="5"/>
  <c r="E8" i="8" l="1"/>
  <c r="E9" i="8"/>
  <c r="D10" i="8" l="1"/>
  <c r="C38" i="2" s="1"/>
  <c r="C39" i="2" s="1"/>
  <c r="E10" i="8"/>
  <c r="E11" i="8" l="1"/>
  <c r="D11" i="8"/>
  <c r="D19" i="2" l="1"/>
  <c r="F14" i="2"/>
  <c r="D38" i="2"/>
  <c r="F8" i="8" s="1"/>
  <c r="D33" i="2"/>
  <c r="D27" i="2"/>
  <c r="D12" i="2"/>
  <c r="D39" i="2" l="1"/>
  <c r="D20" i="2"/>
  <c r="D40" i="2" l="1"/>
</calcChain>
</file>

<file path=xl/sharedStrings.xml><?xml version="1.0" encoding="utf-8"?>
<sst xmlns="http://schemas.openxmlformats.org/spreadsheetml/2006/main" count="149" uniqueCount="127">
  <si>
    <t>Итого</t>
  </si>
  <si>
    <t>АКТИВЫ</t>
  </si>
  <si>
    <t>ДОЛГОСРОЧНЫЕ АКТИВЫ</t>
  </si>
  <si>
    <t>Основные средства</t>
  </si>
  <si>
    <t>Незавершенное строительство</t>
  </si>
  <si>
    <t>НДС к возмещению</t>
  </si>
  <si>
    <t>Дебиторская задолженность</t>
  </si>
  <si>
    <t>Итого долгосрочные активы</t>
  </si>
  <si>
    <t>ТЕКУЩИЕ АКТИВЫ</t>
  </si>
  <si>
    <t>Товарно-материальные запасы</t>
  </si>
  <si>
    <t>Предоплата по КПН</t>
  </si>
  <si>
    <t>Займы выданные</t>
  </si>
  <si>
    <t>Прочие текущие активы</t>
  </si>
  <si>
    <t>Денежные средства и их эквиваленты</t>
  </si>
  <si>
    <t>Итого текущие активы</t>
  </si>
  <si>
    <t>ИТОГО АКТИВЫ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</si>
  <si>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</si>
  <si>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</si>
  <si>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</si>
  <si>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</si>
  <si>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</si>
  <si>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ДОЛГОСРОЧНЫЕ ОБЯЗАТЕЛЬСТВА</t>
  </si>
  <si>
    <t>Займы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</si>
  <si>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</si>
  <si>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</si>
  <si>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</si>
  <si>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ТЕКУЩИЕ ОБЯЗАТЕЛЬСТВА</t>
  </si>
  <si>
    <t>Торговая кредиторская задолженность</t>
  </si>
  <si>
    <t>Прочая кредиторская задолженность и начисленные обязательства</t>
  </si>
  <si>
    <t>Итого текущие обязательства</t>
  </si>
  <si>
    <t>Балансовая стоимость одной простой акции (в тенге)</t>
  </si>
  <si>
    <t>(тыс. тенге)</t>
  </si>
  <si>
    <t>31 декабря 2019 года</t>
  </si>
  <si>
    <t>ОБЯЗАТЕЛЬСТВА И КАПИТАЛ</t>
  </si>
  <si>
    <t>ИТОГО ОБЯЗАТЕЛЬСТВА И КАПИТАЛ</t>
  </si>
  <si>
    <t xml:space="preserve"> </t>
  </si>
  <si>
    <t>Долгосрочная часть</t>
  </si>
  <si>
    <t>На 31 декабря 2018 года</t>
  </si>
  <si>
    <t>На 31 декабря 2019 года</t>
  </si>
  <si>
    <t>Обязательства по аренде</t>
  </si>
  <si>
    <t>Примечания</t>
  </si>
  <si>
    <t>Выручка</t>
  </si>
  <si>
    <t>Себестоимость реализованной нефти</t>
  </si>
  <si>
    <t>Валовый убыток</t>
  </si>
  <si>
    <t>Расходы по реализации</t>
  </si>
  <si>
    <t>Расходы по списанию готовой продукции до чистой стоимости реализации</t>
  </si>
  <si>
    <t>Административные расходы</t>
  </si>
  <si>
    <t>Финансовые доходы</t>
  </si>
  <si>
    <t>Финансовые расходы</t>
  </si>
  <si>
    <t>Прочие доходы (расходы), нетто</t>
  </si>
  <si>
    <t>ПРИБЫЛЬ/(УБЫТОК) ДО НАЛОГООБЛОЖЕНИЯ</t>
  </si>
  <si>
    <t>Расходы по налогу на прибыль</t>
  </si>
  <si>
    <t>Прибыль/(убыток) за год</t>
  </si>
  <si>
    <t>Прочий совокупный доход за год</t>
  </si>
  <si>
    <t>ИТОГО СОВОКУПНЫЙ ДОХОД/(УБЫТОК) ЗА ГОД</t>
  </si>
  <si>
    <t>Прибыль/(убыток) на акцию</t>
  </si>
  <si>
    <t>Базовая прибыль/(убыток) на акцию (тыс. тенге)</t>
  </si>
  <si>
    <t>Доход/(убыток) от курсовой разницы, нетто</t>
  </si>
  <si>
    <t>Чистая прибыль за год</t>
  </si>
  <si>
    <t>Изменение справедливой стоимости займов, выданных акционерам</t>
  </si>
  <si>
    <t>Для ОДДС</t>
  </si>
  <si>
    <t>Возвратный сумма ГРА  НДС  на (20 кв.) Акт №134 от 2016</t>
  </si>
  <si>
    <t>Возвратный сумма ГРА  НДС  на (20 кв.) Акт №637 от 10.01.18г.</t>
  </si>
  <si>
    <t xml:space="preserve">Для презентации в ФО </t>
  </si>
  <si>
    <t>НДС к возварту от государства краткосрочная часть</t>
  </si>
  <si>
    <t xml:space="preserve">Краткосрочная часть </t>
  </si>
  <si>
    <t>НДС к зачету</t>
  </si>
  <si>
    <t>НДС к возварту от государства долгосрочная часть</t>
  </si>
  <si>
    <t>НДС</t>
  </si>
  <si>
    <t xml:space="preserve">ОПУ </t>
  </si>
  <si>
    <t xml:space="preserve">ОТЧЕТ ОБ ИЗМЕНЕНИЯХ В КАПИТАЛЕ </t>
  </si>
  <si>
    <t>30 сентября 2020 года</t>
  </si>
  <si>
    <t>30 сентября 2019 года</t>
  </si>
  <si>
    <t>На 30 сентября 2020 года</t>
  </si>
  <si>
    <t>АО «Ушкую»</t>
  </si>
  <si>
    <t>ОТЧЕТ О  ДВИЖЕНИИ ДЕНЕЖНЫХ СРЕДСТВ</t>
  </si>
  <si>
    <t>ОПЕРАЦИОННАЯ ДЕЯТЕЛЬНОСТЬ</t>
  </si>
  <si>
    <t>Поступление денежных средств, всего</t>
  </si>
  <si>
    <t>в том числе:</t>
  </si>
  <si>
    <t>реализация товаров и услуг</t>
  </si>
  <si>
    <t xml:space="preserve">полученные вознаграждения </t>
  </si>
  <si>
    <t>прочая выручка</t>
  </si>
  <si>
    <t>поступления гарантийного взноса</t>
  </si>
  <si>
    <t>Прочие поступления</t>
  </si>
  <si>
    <t>возврат НДС</t>
  </si>
  <si>
    <t>2. Выбытие денежных средств, всего</t>
  </si>
  <si>
    <t>платежи поставщикам за товаров и услуг</t>
  </si>
  <si>
    <t>авансы выданные поставщикам товаров и услуг</t>
  </si>
  <si>
    <t>выплата по оплате труда</t>
  </si>
  <si>
    <t>подоходный налог и другие платежи в бюджет</t>
  </si>
  <si>
    <t>возврат гарантийного взноса</t>
  </si>
  <si>
    <t>выплата командировочных</t>
  </si>
  <si>
    <t>выплата экспортной пошлины</t>
  </si>
  <si>
    <t>выбытие на ликвид.фонд</t>
  </si>
  <si>
    <t>прочие выплаты</t>
  </si>
  <si>
    <t xml:space="preserve"> Чистая сумма денежных средств от операционной деятельности</t>
  </si>
  <si>
    <t>ИНВЕСТИЦИОННАЯ ДЕЯТЕЛЬНОСТЬ</t>
  </si>
  <si>
    <t> реализация основных средств</t>
  </si>
  <si>
    <t> прочие поступления</t>
  </si>
  <si>
    <t>приобретение основных средств</t>
  </si>
  <si>
    <t> приобретение нематериальных активов</t>
  </si>
  <si>
    <t> приобретение других долгосрочных активов</t>
  </si>
  <si>
    <t xml:space="preserve"> Чистая сумма денежных средств от инвестиционной деятельности</t>
  </si>
  <si>
    <t>ФИНАНСОВАЯ ДЕЯТЕЛЬНОСТЬ</t>
  </si>
  <si>
    <t> Поступление денежных средств, всего </t>
  </si>
  <si>
    <t>получение займов</t>
  </si>
  <si>
    <t>прочие поступления</t>
  </si>
  <si>
    <t>Выбытие денежных средств, всего</t>
  </si>
  <si>
    <t>Прочие выбытие</t>
  </si>
  <si>
    <t xml:space="preserve">Чистая сумма денежных средств от финансовой деятельности </t>
  </si>
  <si>
    <t xml:space="preserve">Влияние обменных курсов валют к тенге </t>
  </si>
  <si>
    <t xml:space="preserve"> Увеличение +/- уменьшение денежных средств </t>
  </si>
  <si>
    <t xml:space="preserve"> Денежные средства и их эквиваленты на начало отчетного периода</t>
  </si>
  <si>
    <t xml:space="preserve"> Денежные средства и их эквиваленты на конец отчетного периода</t>
  </si>
  <si>
    <t>От имени руководства:</t>
  </si>
  <si>
    <t>________________________</t>
  </si>
  <si>
    <t>Мадижан А.Т.</t>
  </si>
  <si>
    <t>Кизамбаев Р.У.</t>
  </si>
  <si>
    <t>Генеральный директор</t>
  </si>
  <si>
    <t>Главный  бухгалтер</t>
  </si>
  <si>
    <t>г. Актау Республика Казахстан</t>
  </si>
  <si>
    <t>30 сентябрь 2019 г.</t>
  </si>
  <si>
    <t>Финансирование проекта НИОКР</t>
  </si>
  <si>
    <t>прочие выплаты/выбытие в депозитный счет</t>
  </si>
  <si>
    <t>30 сентябрь 2020г.</t>
  </si>
  <si>
    <t>За 3 квартал 2020г,  закончившихся 30 сентября 2020 года</t>
  </si>
  <si>
    <t>10 декабря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</si>
</sst>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(* #,##0_);_(* \(#,##0\);_(* &quot;-&quot;??_);_(@_)"/>
    <numFmt numFmtId="165" formatCode="_(* #,##0.00_);_(* \(#,##0.00\);_(* &quot;-&quot;??_);_(@_)"/>
    <numFmt numFmtId="166" formatCode="_-* #,##0\ _₽_-;\-* #,##0\ _₽_-;_-* &quot;-&quot;??\ _₽_-;_-@_-"/>
    <numFmt numFmtId="167" formatCode="_(* #,##0.000_);_(* \(#,##0.000\);_(* &quot;-&quot;??_);_(@_)"/>
    <numFmt numFmtId="168" formatCode="_ * #,##0_ ;_ * \-#,##0_ ;_ * &quot;-&quot;??_ ;_ @_ "/>
    <numFmt numFmtId="169" formatCode="#,##0,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9" fillId="0" borderId="0"/>
  </cellStyleXfs>
  <cellXfs count="114">
    <xf numFmtId="0" fontId="0" fillId="0" borderId="0" xfId="0"/>
    <xf numFmtId="164" fontId="5" fillId="0" borderId="0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/>
    <xf numFmtId="164" fontId="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164" fontId="12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vertical="top" wrapText="1"/>
    </xf>
    <xf numFmtId="164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13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64" fontId="8" fillId="0" borderId="0" xfId="0" applyNumberFormat="1" applyFont="1" applyAlignment="1">
      <alignment horizontal="center" vertical="top" wrapText="1"/>
    </xf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2" xfId="0" applyBorder="1"/>
    <xf numFmtId="0" fontId="0" fillId="3" borderId="1" xfId="0" applyFill="1" applyBorder="1"/>
    <xf numFmtId="164" fontId="0" fillId="3" borderId="1" xfId="0" applyNumberFormat="1" applyFill="1" applyBorder="1"/>
    <xf numFmtId="164" fontId="0" fillId="0" borderId="0" xfId="0" applyNumberFormat="1"/>
    <xf numFmtId="166" fontId="14" fillId="0" borderId="1" xfId="1" applyNumberFormat="1" applyFont="1" applyBorder="1"/>
    <xf numFmtId="167" fontId="6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168" fontId="0" fillId="0" borderId="0" xfId="1" applyNumberFormat="1" applyFont="1"/>
    <xf numFmtId="0" fontId="9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 applyFill="1"/>
    <xf numFmtId="168" fontId="0" fillId="0" borderId="0" xfId="0" applyNumberFormat="1"/>
    <xf numFmtId="168" fontId="20" fillId="0" borderId="0" xfId="1" applyNumberFormat="1" applyFont="1"/>
    <xf numFmtId="0" fontId="20" fillId="0" borderId="0" xfId="0" applyFont="1"/>
    <xf numFmtId="0" fontId="9" fillId="0" borderId="0" xfId="0" applyFont="1" applyFill="1"/>
    <xf numFmtId="1" fontId="9" fillId="0" borderId="0" xfId="0" applyNumberFormat="1" applyFont="1" applyFill="1"/>
    <xf numFmtId="168" fontId="8" fillId="0" borderId="0" xfId="1" applyNumberFormat="1" applyFont="1"/>
    <xf numFmtId="0" fontId="5" fillId="0" borderId="0" xfId="0" applyFont="1"/>
    <xf numFmtId="168" fontId="5" fillId="0" borderId="0" xfId="1" applyNumberFormat="1" applyFont="1"/>
    <xf numFmtId="0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horizontal="center" vertical="top" wrapText="1"/>
    </xf>
    <xf numFmtId="1" fontId="9" fillId="0" borderId="0" xfId="2" applyNumberFormat="1" applyFont="1" applyBorder="1" applyAlignment="1">
      <alignment vertical="center" wrapText="1"/>
    </xf>
    <xf numFmtId="168" fontId="9" fillId="0" borderId="0" xfId="1" applyNumberFormat="1" applyFont="1"/>
    <xf numFmtId="0" fontId="9" fillId="0" borderId="0" xfId="2" applyFont="1" applyBorder="1" applyAlignment="1">
      <alignment wrapText="1"/>
    </xf>
    <xf numFmtId="0" fontId="9" fillId="0" borderId="0" xfId="2" applyNumberFormat="1" applyFont="1" applyBorder="1" applyAlignment="1">
      <alignment vertical="center" wrapText="1"/>
    </xf>
    <xf numFmtId="0" fontId="5" fillId="0" borderId="0" xfId="3" applyFont="1" applyBorder="1" applyAlignment="1">
      <alignment wrapText="1"/>
    </xf>
    <xf numFmtId="0" fontId="5" fillId="0" borderId="0" xfId="3" applyFont="1" applyBorder="1"/>
    <xf numFmtId="0" fontId="8" fillId="0" borderId="0" xfId="2" applyNumberFormat="1" applyFont="1" applyBorder="1" applyAlignment="1">
      <alignment vertical="center" wrapText="1"/>
    </xf>
    <xf numFmtId="0" fontId="9" fillId="0" borderId="0" xfId="2" applyNumberFormat="1" applyFont="1" applyBorder="1" applyAlignment="1">
      <alignment vertical="top" wrapText="1"/>
    </xf>
    <xf numFmtId="0" fontId="4" fillId="0" borderId="0" xfId="3" applyFont="1" applyBorder="1" applyAlignment="1">
      <alignment wrapText="1"/>
    </xf>
    <xf numFmtId="169" fontId="9" fillId="0" borderId="0" xfId="2" applyNumberFormat="1" applyFont="1" applyFill="1" applyBorder="1" applyAlignment="1">
      <alignment horizontal="right" vertical="center"/>
    </xf>
    <xf numFmtId="169" fontId="5" fillId="0" borderId="0" xfId="3" applyNumberFormat="1" applyFont="1" applyBorder="1"/>
    <xf numFmtId="0" fontId="9" fillId="0" borderId="0" xfId="0" applyFont="1" applyAlignment="1">
      <alignment wrapText="1"/>
    </xf>
    <xf numFmtId="168" fontId="9" fillId="0" borderId="4" xfId="1" applyNumberFormat="1" applyFont="1" applyBorder="1"/>
    <xf numFmtId="168" fontId="5" fillId="0" borderId="0" xfId="1" applyNumberFormat="1" applyFont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/>
  </cellXfs>
  <cellStyles count="4">
    <cellStyle name="Обычный" xfId="0" builtinId="0"/>
    <cellStyle name="Обычный 3" xfId="3"/>
    <cellStyle name="Обычный_Лист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080;&#1103;\&#1053;&#1072;&#1083;&#1086;&#1075;\&#1053;&#1044;&#1057;%20&#1087;&#1088;&#1086;&#1074;&#1077;&#1088;&#1082;&#1072;%20&#1085;&#1072;%20&#1074;&#1086;&#1079;&#1074;&#1088;&#1072;&#1090;\&#1053;&#1044;&#1057;%203130.1420%20&#1076;&#1083;&#1103;%20&#1074;&#1086;&#1079;&#1074;&#1088;&#1072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дс 2013,2014,2015"/>
      <sheetName val="Лист2"/>
      <sheetName val="2013-2014"/>
      <sheetName val="2015,2016"/>
      <sheetName val="2017,2018"/>
      <sheetName val="возврат НДС"/>
      <sheetName val="РАСЧЕТ на презентацию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2"/>
  <sheetViews>
    <sheetView tabSelected="1" topLeftCell="A13" workbookViewId="0">
      <selection activeCell="C44" sqref="C44"/>
    </sheetView>
  </sheetViews>
  <sheetFormatPr defaultColWidth="15.7109375" defaultRowHeight="12.75" x14ac:dyDescent="0.25"/>
  <cols>
    <col min="1" max="1" width="46.42578125" style="33" customWidth="1"/>
    <col min="2" max="2" width="13.140625" style="33" customWidth="1"/>
    <col min="3" max="3" width="17.7109375" style="34" customWidth="1"/>
    <col min="4" max="4" width="18.42578125" style="34" customWidth="1"/>
    <col min="5" max="5" width="15.7109375" style="34"/>
    <col min="6" max="8" width="0" style="34" hidden="1" customWidth="1"/>
    <col min="9" max="13" width="0" style="33" hidden="1" customWidth="1"/>
    <col min="14" max="16384" width="15.7109375" style="33"/>
  </cols>
  <sheetData>
    <row r="1" spans="1:13" x14ac:dyDescent="0.25">
      <c r="D1" s="35" t="s">
        <v>31</v>
      </c>
    </row>
    <row r="2" spans="1:13" ht="27" customHeight="1" x14ac:dyDescent="0.25">
      <c r="A2" s="36"/>
      <c r="B2" s="37" t="s">
        <v>40</v>
      </c>
      <c r="C2" s="38" t="s">
        <v>71</v>
      </c>
      <c r="D2" s="38" t="s">
        <v>32</v>
      </c>
      <c r="G2" s="39" t="s">
        <v>60</v>
      </c>
    </row>
    <row r="3" spans="1:13" x14ac:dyDescent="0.25">
      <c r="A3" s="40" t="s">
        <v>1</v>
      </c>
      <c r="B3" s="40"/>
      <c r="C3" s="41"/>
      <c r="D3" s="42"/>
      <c r="L3" s="33" t="s">
        <v>68</v>
      </c>
    </row>
    <row r="4" spans="1:13" ht="15" x14ac:dyDescent="0.25">
      <c r="A4" s="40" t="s">
        <v>8</v>
      </c>
      <c r="B4" s="40"/>
      <c r="C4" s="41"/>
      <c r="D4" s="42"/>
      <c r="I4" s="23" t="s">
        <v>61</v>
      </c>
      <c r="J4" s="71">
        <v>1094700</v>
      </c>
      <c r="K4" s="76">
        <f>C8+C17</f>
        <v>1151266.45</v>
      </c>
      <c r="L4"/>
      <c r="M4"/>
    </row>
    <row r="5" spans="1:13" s="17" customFormat="1" ht="15" x14ac:dyDescent="0.25">
      <c r="A5" s="14" t="s">
        <v>13</v>
      </c>
      <c r="B5" s="14"/>
      <c r="C5" s="15">
        <v>5682</v>
      </c>
      <c r="D5" s="16">
        <v>96512</v>
      </c>
      <c r="E5" s="7"/>
      <c r="F5" s="7">
        <v>54655</v>
      </c>
      <c r="G5" s="7">
        <f>C5-F5</f>
        <v>-48973</v>
      </c>
      <c r="H5" s="7"/>
      <c r="I5" s="23" t="s">
        <v>62</v>
      </c>
      <c r="J5" s="72">
        <f>'[1]возврат НДС'!AL8/1000</f>
        <v>0</v>
      </c>
      <c r="K5"/>
      <c r="L5" s="111" t="s">
        <v>63</v>
      </c>
      <c r="M5" s="112"/>
    </row>
    <row r="6" spans="1:13" s="17" customFormat="1" ht="15" x14ac:dyDescent="0.25">
      <c r="A6" s="14" t="s">
        <v>6</v>
      </c>
      <c r="B6" s="14"/>
      <c r="C6" s="15">
        <v>9256</v>
      </c>
      <c r="D6" s="16">
        <v>231990</v>
      </c>
      <c r="E6" s="7"/>
      <c r="F6" s="7"/>
      <c r="G6" s="7">
        <f>D6+D14-C6-C14</f>
        <v>222734</v>
      </c>
      <c r="H6" s="7"/>
      <c r="I6" s="73" t="s">
        <v>64</v>
      </c>
      <c r="J6" s="72">
        <f>(K12+K14)*4/1000</f>
        <v>461781.772</v>
      </c>
      <c r="K6"/>
      <c r="L6" s="74" t="s">
        <v>65</v>
      </c>
      <c r="M6" s="75" t="e">
        <f>J6+J7</f>
        <v>#REF!</v>
      </c>
    </row>
    <row r="7" spans="1:13" s="17" customFormat="1" ht="15" x14ac:dyDescent="0.25">
      <c r="A7" s="14" t="s">
        <v>9</v>
      </c>
      <c r="B7" s="14"/>
      <c r="C7" s="15">
        <v>289434</v>
      </c>
      <c r="D7" s="16">
        <v>257453</v>
      </c>
      <c r="E7" s="7"/>
      <c r="F7" s="7"/>
      <c r="G7" s="7">
        <f>D7-C7</f>
        <v>-31981</v>
      </c>
      <c r="H7" s="7"/>
      <c r="I7" s="73" t="s">
        <v>66</v>
      </c>
      <c r="J7" s="72" t="e">
        <f>J9-J6-J8</f>
        <v>#REF!</v>
      </c>
      <c r="K7"/>
      <c r="L7" s="74" t="s">
        <v>36</v>
      </c>
      <c r="M7" s="75">
        <f>J8</f>
        <v>632918.228</v>
      </c>
    </row>
    <row r="8" spans="1:13" s="17" customFormat="1" ht="15" x14ac:dyDescent="0.25">
      <c r="A8" s="14" t="s">
        <v>5</v>
      </c>
      <c r="B8" s="14"/>
      <c r="C8" s="15">
        <v>518348</v>
      </c>
      <c r="D8" s="16">
        <v>780833</v>
      </c>
      <c r="E8" s="7"/>
      <c r="F8" s="7"/>
      <c r="G8" s="7">
        <f>D8+D17-C8-C17</f>
        <v>262494.55000000005</v>
      </c>
      <c r="H8" s="7"/>
      <c r="I8" s="73" t="s">
        <v>67</v>
      </c>
      <c r="J8" s="72">
        <f>J4+J5-J6</f>
        <v>632918.228</v>
      </c>
      <c r="K8"/>
      <c r="L8" s="74"/>
      <c r="M8" s="75" t="e">
        <f>M6+M7</f>
        <v>#REF!</v>
      </c>
    </row>
    <row r="9" spans="1:13" s="17" customFormat="1" ht="15" x14ac:dyDescent="0.25">
      <c r="A9" s="14" t="s">
        <v>10</v>
      </c>
      <c r="B9" s="14"/>
      <c r="C9" s="15">
        <v>0</v>
      </c>
      <c r="D9" s="16">
        <v>0</v>
      </c>
      <c r="E9" s="7"/>
      <c r="F9" s="7"/>
      <c r="G9" s="7"/>
      <c r="H9" s="7"/>
      <c r="I9"/>
      <c r="J9" s="72" t="e">
        <f>#REF!/1000</f>
        <v>#REF!</v>
      </c>
      <c r="K9"/>
      <c r="L9"/>
      <c r="M9"/>
    </row>
    <row r="10" spans="1:13" s="17" customFormat="1" ht="15" x14ac:dyDescent="0.25">
      <c r="A10" s="14" t="s">
        <v>11</v>
      </c>
      <c r="B10" s="14"/>
      <c r="C10" s="15">
        <v>317240</v>
      </c>
      <c r="D10" s="43">
        <v>317240</v>
      </c>
      <c r="E10" s="7"/>
      <c r="F10" s="7"/>
      <c r="G10" s="7"/>
      <c r="H10" s="7"/>
      <c r="I10"/>
      <c r="J10" s="76" t="e">
        <f>J9-P16-P15-P17</f>
        <v>#REF!</v>
      </c>
      <c r="K10"/>
      <c r="L10"/>
      <c r="M10"/>
    </row>
    <row r="11" spans="1:13" s="17" customFormat="1" x14ac:dyDescent="0.25">
      <c r="A11" s="14" t="s">
        <v>12</v>
      </c>
      <c r="B11" s="14"/>
      <c r="C11" s="15">
        <v>97584</v>
      </c>
      <c r="D11" s="16">
        <v>99564</v>
      </c>
      <c r="E11" s="7"/>
      <c r="F11" s="7"/>
      <c r="G11" s="7">
        <f>D11-C11</f>
        <v>1980</v>
      </c>
      <c r="H11" s="7"/>
    </row>
    <row r="12" spans="1:13" s="17" customFormat="1" x14ac:dyDescent="0.2">
      <c r="A12" s="18" t="s">
        <v>14</v>
      </c>
      <c r="B12" s="18"/>
      <c r="C12" s="19">
        <f>SUM(C5:C11)</f>
        <v>1237544</v>
      </c>
      <c r="D12" s="19">
        <f>SUM(D5:D11)</f>
        <v>1783592</v>
      </c>
      <c r="E12" s="7"/>
      <c r="F12" s="7"/>
      <c r="G12" s="7"/>
      <c r="H12" s="7"/>
      <c r="K12" s="77">
        <v>72648908</v>
      </c>
    </row>
    <row r="13" spans="1:13" s="17" customFormat="1" x14ac:dyDescent="0.2">
      <c r="A13" s="29" t="s">
        <v>2</v>
      </c>
      <c r="B13" s="29"/>
      <c r="C13" s="45"/>
      <c r="D13" s="16"/>
      <c r="E13" s="7"/>
      <c r="F13" s="7"/>
      <c r="G13" s="7"/>
      <c r="H13" s="7"/>
      <c r="K13" s="77"/>
    </row>
    <row r="14" spans="1:13" s="17" customFormat="1" x14ac:dyDescent="0.2">
      <c r="A14" s="14" t="s">
        <v>6</v>
      </c>
      <c r="B14" s="14"/>
      <c r="C14" s="15">
        <v>151240</v>
      </c>
      <c r="D14" s="16">
        <v>151240</v>
      </c>
      <c r="E14" s="7"/>
      <c r="F14" s="7">
        <f>C6+C14</f>
        <v>160496</v>
      </c>
      <c r="G14" s="7"/>
      <c r="H14" s="7"/>
      <c r="K14" s="77">
        <v>42796535</v>
      </c>
    </row>
    <row r="15" spans="1:13" s="17" customFormat="1" ht="12" customHeight="1" x14ac:dyDescent="0.25">
      <c r="A15" s="14" t="s">
        <v>3</v>
      </c>
      <c r="B15" s="14"/>
      <c r="C15" s="15">
        <v>17141122</v>
      </c>
      <c r="D15" s="16">
        <v>17341930</v>
      </c>
      <c r="E15" s="7"/>
      <c r="F15" s="7"/>
      <c r="G15" s="7"/>
      <c r="H15" s="7"/>
    </row>
    <row r="16" spans="1:13" s="17" customFormat="1" ht="11.45" customHeight="1" x14ac:dyDescent="0.25">
      <c r="A16" s="14" t="s">
        <v>4</v>
      </c>
      <c r="B16" s="14"/>
      <c r="C16" s="15">
        <v>6294764</v>
      </c>
      <c r="D16" s="16">
        <v>6294764</v>
      </c>
      <c r="E16" s="7"/>
      <c r="F16" s="7"/>
      <c r="G16" s="7"/>
      <c r="H16" s="7"/>
    </row>
    <row r="17" spans="1:10" s="17" customFormat="1" ht="12" customHeight="1" x14ac:dyDescent="0.25">
      <c r="A17" s="14" t="s">
        <v>5</v>
      </c>
      <c r="B17" s="14"/>
      <c r="C17" s="15">
        <v>632918.44999999995</v>
      </c>
      <c r="D17" s="16">
        <v>632928</v>
      </c>
      <c r="E17" s="7"/>
      <c r="F17" s="7"/>
      <c r="G17" s="7"/>
      <c r="H17" s="7"/>
    </row>
    <row r="18" spans="1:10" s="17" customFormat="1" x14ac:dyDescent="0.25">
      <c r="A18" s="14" t="s">
        <v>11</v>
      </c>
      <c r="B18" s="14"/>
      <c r="C18" s="15">
        <v>12774033</v>
      </c>
      <c r="D18" s="43">
        <v>12774033</v>
      </c>
      <c r="E18" s="7"/>
      <c r="F18" s="7"/>
      <c r="G18" s="7"/>
      <c r="H18" s="7"/>
    </row>
    <row r="19" spans="1:10" s="17" customFormat="1" x14ac:dyDescent="0.25">
      <c r="A19" s="30" t="s">
        <v>7</v>
      </c>
      <c r="B19" s="30"/>
      <c r="C19" s="44">
        <f>SUM(C14:C18)</f>
        <v>36994077.450000003</v>
      </c>
      <c r="D19" s="44">
        <f>SUM(D14:D18)</f>
        <v>37194895</v>
      </c>
      <c r="E19" s="7"/>
      <c r="F19" s="7"/>
      <c r="G19" s="7"/>
      <c r="H19" s="7"/>
    </row>
    <row r="20" spans="1:10" s="17" customFormat="1" x14ac:dyDescent="0.25">
      <c r="A20" s="29" t="s">
        <v>15</v>
      </c>
      <c r="B20" s="29"/>
      <c r="C20" s="44">
        <f>C12+C19</f>
        <v>38231621.450000003</v>
      </c>
      <c r="D20" s="44">
        <f>D12+D19</f>
        <v>38978487</v>
      </c>
      <c r="E20" s="7"/>
      <c r="F20" s="7"/>
      <c r="G20" s="7"/>
      <c r="H20" s="7"/>
    </row>
    <row r="21" spans="1:10" s="17" customFormat="1" x14ac:dyDescent="0.25">
      <c r="A21" s="29" t="s">
        <v>33</v>
      </c>
      <c r="B21" s="29"/>
      <c r="C21" s="45"/>
      <c r="D21" s="16"/>
      <c r="E21" s="7"/>
      <c r="F21" s="7"/>
      <c r="G21" s="7"/>
      <c r="H21" s="7"/>
    </row>
    <row r="22" spans="1:10" s="17" customFormat="1" x14ac:dyDescent="0.25">
      <c r="A22" s="29" t="s">
        <v>26</v>
      </c>
      <c r="B22" s="29"/>
      <c r="C22" s="45"/>
      <c r="D22" s="16"/>
      <c r="E22" s="7"/>
      <c r="F22" s="7"/>
      <c r="G22" s="7"/>
      <c r="H22" s="7"/>
    </row>
    <row r="23" spans="1:10" s="17" customFormat="1" ht="14.45" customHeight="1" x14ac:dyDescent="0.25">
      <c r="A23" s="14" t="s">
        <v>22</v>
      </c>
      <c r="B23" s="14"/>
      <c r="C23" s="15">
        <v>11832025.73</v>
      </c>
      <c r="D23" s="16">
        <v>10541795</v>
      </c>
      <c r="E23" s="7"/>
      <c r="F23" s="7"/>
      <c r="G23" s="7"/>
      <c r="H23" s="7"/>
    </row>
    <row r="24" spans="1:10" s="17" customFormat="1" ht="15" customHeight="1" x14ac:dyDescent="0.25">
      <c r="A24" s="14" t="s">
        <v>27</v>
      </c>
      <c r="B24" s="14"/>
      <c r="C24" s="15">
        <v>3209017.98</v>
      </c>
      <c r="D24" s="16">
        <v>3479672</v>
      </c>
      <c r="E24" s="7"/>
      <c r="F24" s="7"/>
      <c r="G24" s="7">
        <f>C24-D24</f>
        <v>-270654.02</v>
      </c>
      <c r="H24" s="7"/>
    </row>
    <row r="25" spans="1:10" s="17" customFormat="1" ht="15" customHeight="1" x14ac:dyDescent="0.25">
      <c r="A25" s="14" t="s">
        <v>39</v>
      </c>
      <c r="B25" s="14"/>
      <c r="C25" s="15">
        <v>2395.9899999999998</v>
      </c>
      <c r="D25" s="16">
        <v>1766</v>
      </c>
      <c r="E25" s="7"/>
      <c r="F25" s="7"/>
      <c r="G25" s="7"/>
      <c r="H25" s="7"/>
      <c r="I25" s="17">
        <v>0.59099999999999997</v>
      </c>
      <c r="J25" s="17">
        <f>I25/2</f>
        <v>0.29549999999999998</v>
      </c>
    </row>
    <row r="26" spans="1:10" s="17" customFormat="1" ht="27" customHeight="1" x14ac:dyDescent="0.25">
      <c r="A26" s="14" t="s">
        <v>28</v>
      </c>
      <c r="B26" s="14"/>
      <c r="C26" s="15">
        <v>1306242.0900000001</v>
      </c>
      <c r="D26" s="16">
        <v>1333292</v>
      </c>
      <c r="E26" s="7"/>
      <c r="F26" s="7"/>
      <c r="G26" s="7">
        <f>C26-D26</f>
        <v>-27049.909999999916</v>
      </c>
      <c r="H26" s="7"/>
    </row>
    <row r="27" spans="1:10" s="17" customFormat="1" x14ac:dyDescent="0.25">
      <c r="A27" s="18" t="s">
        <v>29</v>
      </c>
      <c r="B27" s="18"/>
      <c r="C27" s="19">
        <f>SUM(C23:C26)</f>
        <v>16349681.790000001</v>
      </c>
      <c r="D27" s="19">
        <f>SUM(D23:D26)</f>
        <v>15356525</v>
      </c>
      <c r="E27" s="7"/>
      <c r="F27" s="7"/>
      <c r="G27" s="7"/>
      <c r="H27" s="7"/>
    </row>
    <row r="28" spans="1:10" s="17" customFormat="1" x14ac:dyDescent="0.25">
      <c r="A28" s="29" t="s">
        <v>21</v>
      </c>
      <c r="B28" s="29"/>
      <c r="C28" s="45"/>
      <c r="D28" s="46"/>
      <c r="E28" s="7"/>
      <c r="F28" s="7"/>
      <c r="G28" s="7"/>
      <c r="H28" s="7"/>
    </row>
    <row r="29" spans="1:10" s="17" customFormat="1" ht="12" customHeight="1" x14ac:dyDescent="0.25">
      <c r="A29" s="14" t="s">
        <v>22</v>
      </c>
      <c r="B29" s="14"/>
      <c r="C29" s="15">
        <v>79035242</v>
      </c>
      <c r="D29" s="16">
        <v>73056867</v>
      </c>
      <c r="E29" s="7"/>
      <c r="F29" s="7"/>
      <c r="G29" s="7"/>
      <c r="H29" s="7"/>
    </row>
    <row r="30" spans="1:10" s="17" customFormat="1" ht="25.5" x14ac:dyDescent="0.25">
      <c r="A30" s="14" t="s">
        <v>23</v>
      </c>
      <c r="B30" s="14"/>
      <c r="C30" s="15">
        <v>347725</v>
      </c>
      <c r="D30" s="16">
        <v>347725</v>
      </c>
      <c r="E30" s="7"/>
      <c r="F30" s="7"/>
      <c r="G30" s="7"/>
      <c r="H30" s="7"/>
    </row>
    <row r="31" spans="1:10" s="17" customFormat="1" x14ac:dyDescent="0.25">
      <c r="A31" s="14" t="s">
        <v>39</v>
      </c>
      <c r="B31" s="14"/>
      <c r="C31" s="15">
        <v>8943.59</v>
      </c>
      <c r="D31" s="16">
        <v>8944</v>
      </c>
      <c r="E31" s="7"/>
      <c r="F31" s="7"/>
      <c r="G31" s="7"/>
      <c r="H31" s="7"/>
    </row>
    <row r="32" spans="1:10" s="17" customFormat="1" x14ac:dyDescent="0.25">
      <c r="A32" s="14" t="s">
        <v>24</v>
      </c>
      <c r="B32" s="14"/>
      <c r="C32" s="15">
        <v>1301396</v>
      </c>
      <c r="D32" s="7">
        <v>1185165</v>
      </c>
      <c r="E32" s="7"/>
      <c r="F32" s="7"/>
      <c r="G32" s="7"/>
      <c r="H32" s="7"/>
    </row>
    <row r="33" spans="1:8" s="17" customFormat="1" x14ac:dyDescent="0.25">
      <c r="A33" s="29" t="s">
        <v>25</v>
      </c>
      <c r="B33" s="29"/>
      <c r="C33" s="44">
        <f>SUM(C29:C32)</f>
        <v>80693306.590000004</v>
      </c>
      <c r="D33" s="44">
        <f>SUM(D29:D32)</f>
        <v>74598701</v>
      </c>
      <c r="E33" s="7"/>
      <c r="F33" s="7"/>
      <c r="G33" s="7"/>
      <c r="H33" s="7"/>
    </row>
    <row r="34" spans="1:8" s="17" customFormat="1" x14ac:dyDescent="0.25">
      <c r="A34" s="29" t="s">
        <v>16</v>
      </c>
      <c r="B34" s="29"/>
      <c r="C34" s="45"/>
      <c r="D34" s="16"/>
      <c r="E34" s="7"/>
      <c r="F34" s="7"/>
      <c r="G34" s="7"/>
      <c r="H34" s="7"/>
    </row>
    <row r="35" spans="1:8" s="17" customFormat="1" ht="12.6" customHeight="1" x14ac:dyDescent="0.25">
      <c r="A35" s="14" t="s">
        <v>17</v>
      </c>
      <c r="B35" s="14"/>
      <c r="C35" s="16">
        <v>3924174</v>
      </c>
      <c r="D35" s="16">
        <v>3924174</v>
      </c>
      <c r="E35" s="7"/>
      <c r="F35" s="7"/>
      <c r="G35" s="7"/>
      <c r="H35" s="7"/>
    </row>
    <row r="36" spans="1:8" s="17" customFormat="1" x14ac:dyDescent="0.25">
      <c r="A36" s="14" t="s">
        <v>18</v>
      </c>
      <c r="B36" s="14"/>
      <c r="C36" s="16">
        <v>-11721323</v>
      </c>
      <c r="D36" s="16">
        <v>-11721324</v>
      </c>
      <c r="E36" s="7"/>
      <c r="F36" s="7"/>
      <c r="G36" s="7"/>
      <c r="H36" s="7"/>
    </row>
    <row r="37" spans="1:8" s="17" customFormat="1" ht="13.9" customHeight="1" x14ac:dyDescent="0.25">
      <c r="A37" s="14" t="s">
        <v>19</v>
      </c>
      <c r="B37" s="14"/>
      <c r="C37" s="15">
        <v>-51014218</v>
      </c>
      <c r="D37" s="16">
        <v>-43179589</v>
      </c>
      <c r="E37" s="7"/>
      <c r="F37" s="7"/>
      <c r="G37" s="7"/>
      <c r="H37" s="7"/>
    </row>
    <row r="38" spans="1:8" s="17" customFormat="1" x14ac:dyDescent="0.25">
      <c r="A38" s="29" t="s">
        <v>20</v>
      </c>
      <c r="B38" s="29"/>
      <c r="C38" s="44">
        <f>SUM(C35:C37)</f>
        <v>-58811367</v>
      </c>
      <c r="D38" s="44">
        <f>SUM(D35:D37)</f>
        <v>-50976739</v>
      </c>
      <c r="E38" s="7"/>
      <c r="F38" s="7"/>
      <c r="G38" s="7"/>
      <c r="H38" s="7"/>
    </row>
    <row r="39" spans="1:8" s="17" customFormat="1" x14ac:dyDescent="0.25">
      <c r="A39" s="47" t="s">
        <v>34</v>
      </c>
      <c r="B39" s="47"/>
      <c r="C39" s="13">
        <f>C27+C33+C38</f>
        <v>38231621.38000001</v>
      </c>
      <c r="D39" s="13">
        <f>D27+D33+D38</f>
        <v>38978487</v>
      </c>
      <c r="E39" s="7"/>
      <c r="F39" s="7"/>
      <c r="G39" s="7"/>
      <c r="H39" s="7"/>
    </row>
    <row r="40" spans="1:8" s="48" customFormat="1" x14ac:dyDescent="0.25">
      <c r="C40" s="78">
        <v>0</v>
      </c>
      <c r="D40" s="8">
        <f>D20-D39</f>
        <v>0</v>
      </c>
      <c r="E40" s="8"/>
      <c r="F40" s="8"/>
      <c r="G40" s="8"/>
      <c r="H40" s="8"/>
    </row>
    <row r="41" spans="1:8" x14ac:dyDescent="0.25">
      <c r="A41" s="49" t="s">
        <v>30</v>
      </c>
      <c r="B41" s="49"/>
      <c r="C41" s="34">
        <v>-588132.78</v>
      </c>
      <c r="D41" s="34">
        <v>-509790</v>
      </c>
    </row>
    <row r="42" spans="1:8" x14ac:dyDescent="0.25">
      <c r="A42" s="50"/>
      <c r="B42" s="50"/>
      <c r="C42" s="51"/>
      <c r="D42" s="52"/>
    </row>
  </sheetData>
  <mergeCells count="1">
    <mergeCell ref="L5:M5"/>
  </mergeCells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1"/>
  <sheetViews>
    <sheetView workbookViewId="0">
      <selection activeCell="C12" sqref="C12"/>
    </sheetView>
  </sheetViews>
  <sheetFormatPr defaultColWidth="15.5703125" defaultRowHeight="12.75" x14ac:dyDescent="0.25"/>
  <cols>
    <col min="1" max="1" width="42.7109375" style="53" customWidth="1"/>
    <col min="2" max="2" width="15.5703125" style="31"/>
    <col min="3" max="3" width="17.7109375" style="7" customWidth="1"/>
    <col min="4" max="6" width="15.5703125" style="7"/>
    <col min="7" max="8" width="15.5703125" style="12"/>
    <col min="9" max="16384" width="15.5703125" style="31"/>
  </cols>
  <sheetData>
    <row r="1" spans="1:6" x14ac:dyDescent="0.25">
      <c r="A1" s="79" t="s">
        <v>69</v>
      </c>
    </row>
    <row r="2" spans="1:6" x14ac:dyDescent="0.25">
      <c r="A2" s="64"/>
      <c r="B2" s="65"/>
      <c r="C2" s="34"/>
      <c r="D2" s="35" t="s">
        <v>31</v>
      </c>
    </row>
    <row r="3" spans="1:6" ht="15.6" customHeight="1" x14ac:dyDescent="0.25">
      <c r="A3" s="54"/>
      <c r="B3" s="55" t="s">
        <v>40</v>
      </c>
      <c r="C3" s="38" t="s">
        <v>71</v>
      </c>
      <c r="D3" s="70" t="s">
        <v>72</v>
      </c>
    </row>
    <row r="4" spans="1:6" x14ac:dyDescent="0.25">
      <c r="A4" s="56" t="s">
        <v>41</v>
      </c>
      <c r="B4" s="57"/>
      <c r="C4" s="26">
        <v>337457</v>
      </c>
      <c r="D4" s="58">
        <v>517564</v>
      </c>
    </row>
    <row r="5" spans="1:6" x14ac:dyDescent="0.25">
      <c r="A5" s="56" t="s">
        <v>42</v>
      </c>
      <c r="B5" s="57"/>
      <c r="C5" s="26">
        <v>-552762</v>
      </c>
      <c r="D5" s="60">
        <v>-646145</v>
      </c>
    </row>
    <row r="6" spans="1:6" x14ac:dyDescent="0.25">
      <c r="A6" s="32" t="s">
        <v>43</v>
      </c>
      <c r="B6" s="59"/>
      <c r="C6" s="27">
        <f>SUM(C4:C5)</f>
        <v>-215305</v>
      </c>
      <c r="D6" s="28">
        <f>SUM(D4:D5)</f>
        <v>-128581</v>
      </c>
      <c r="E6" s="7" t="s">
        <v>35</v>
      </c>
    </row>
    <row r="7" spans="1:6" ht="13.15" x14ac:dyDescent="0.3">
      <c r="A7" s="56"/>
      <c r="B7" s="57"/>
      <c r="C7" s="26"/>
      <c r="D7" s="58"/>
    </row>
    <row r="8" spans="1:6" x14ac:dyDescent="0.25">
      <c r="A8" s="56" t="s">
        <v>44</v>
      </c>
      <c r="B8" s="57"/>
      <c r="C8" s="26">
        <v>-139148</v>
      </c>
      <c r="D8" s="58">
        <v>-253183</v>
      </c>
    </row>
    <row r="9" spans="1:6" ht="25.5" x14ac:dyDescent="0.25">
      <c r="A9" s="56" t="s">
        <v>45</v>
      </c>
      <c r="B9" s="57"/>
      <c r="C9" s="26">
        <v>0</v>
      </c>
      <c r="D9" s="60">
        <v>0</v>
      </c>
      <c r="F9" s="8"/>
    </row>
    <row r="10" spans="1:6" x14ac:dyDescent="0.25">
      <c r="A10" s="56" t="s">
        <v>46</v>
      </c>
      <c r="B10" s="57"/>
      <c r="C10" s="26">
        <v>-74643</v>
      </c>
      <c r="D10" s="60">
        <v>-87309</v>
      </c>
    </row>
    <row r="11" spans="1:6" x14ac:dyDescent="0.25">
      <c r="A11" s="56" t="s">
        <v>47</v>
      </c>
      <c r="B11" s="57"/>
      <c r="C11" s="26">
        <v>1550</v>
      </c>
      <c r="D11" s="58">
        <v>1648</v>
      </c>
    </row>
    <row r="12" spans="1:6" x14ac:dyDescent="0.25">
      <c r="A12" s="56" t="s">
        <v>48</v>
      </c>
      <c r="B12" s="57"/>
      <c r="C12" s="26">
        <v>-4334512</v>
      </c>
      <c r="D12" s="58">
        <v>-4380036</v>
      </c>
    </row>
    <row r="13" spans="1:6" x14ac:dyDescent="0.25">
      <c r="A13" s="56" t="s">
        <v>57</v>
      </c>
      <c r="B13" s="57"/>
      <c r="C13" s="26">
        <v>-3071375</v>
      </c>
      <c r="D13" s="58">
        <v>-214645</v>
      </c>
    </row>
    <row r="14" spans="1:6" x14ac:dyDescent="0.25">
      <c r="A14" s="56" t="s">
        <v>49</v>
      </c>
      <c r="B14" s="57"/>
      <c r="C14" s="26">
        <v>-964</v>
      </c>
      <c r="D14" s="60">
        <v>919</v>
      </c>
    </row>
    <row r="15" spans="1:6" ht="25.5" x14ac:dyDescent="0.25">
      <c r="A15" s="32" t="s">
        <v>50</v>
      </c>
      <c r="B15" s="59"/>
      <c r="C15" s="27">
        <f>SUM(C6:C14)</f>
        <v>-7834397</v>
      </c>
      <c r="D15" s="27">
        <f>SUM(D6:D14)</f>
        <v>-5061187</v>
      </c>
      <c r="E15" s="7" t="s">
        <v>35</v>
      </c>
    </row>
    <row r="16" spans="1:6" ht="17.45" customHeight="1" x14ac:dyDescent="0.25">
      <c r="A16" s="56" t="s">
        <v>51</v>
      </c>
      <c r="B16" s="57"/>
      <c r="C16" s="26">
        <v>-232</v>
      </c>
      <c r="D16" s="58">
        <v>0</v>
      </c>
    </row>
    <row r="17" spans="1:4" ht="16.899999999999999" customHeight="1" x14ac:dyDescent="0.25">
      <c r="A17" s="32" t="s">
        <v>52</v>
      </c>
      <c r="B17" s="59"/>
      <c r="C17" s="27">
        <f>SUM(C15:C16)</f>
        <v>-7834629</v>
      </c>
      <c r="D17" s="27">
        <f>SUM(D15:D16)</f>
        <v>-5061187</v>
      </c>
    </row>
    <row r="18" spans="1:4" x14ac:dyDescent="0.25">
      <c r="A18" s="56" t="s">
        <v>53</v>
      </c>
      <c r="B18" s="59"/>
      <c r="C18" s="61">
        <v>0</v>
      </c>
      <c r="D18" s="27">
        <v>0</v>
      </c>
    </row>
    <row r="19" spans="1:4" ht="25.5" x14ac:dyDescent="0.25">
      <c r="A19" s="32" t="s">
        <v>54</v>
      </c>
      <c r="B19" s="62"/>
      <c r="C19" s="13">
        <f>SUM(C17:C18)</f>
        <v>-7834629</v>
      </c>
      <c r="D19" s="13">
        <f>SUM(D17:D18)</f>
        <v>-5061187</v>
      </c>
    </row>
    <row r="20" spans="1:4" x14ac:dyDescent="0.25">
      <c r="A20" s="32" t="s">
        <v>55</v>
      </c>
      <c r="B20" s="59"/>
      <c r="D20" s="27"/>
    </row>
    <row r="21" spans="1:4" x14ac:dyDescent="0.25">
      <c r="A21" s="56" t="s">
        <v>56</v>
      </c>
      <c r="B21" s="57"/>
      <c r="C21" s="63">
        <v>-78.34</v>
      </c>
      <c r="D21" s="63">
        <v>-50.61</v>
      </c>
    </row>
  </sheetData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H11"/>
  <sheetViews>
    <sheetView workbookViewId="0">
      <selection activeCell="D9" sqref="D9"/>
    </sheetView>
  </sheetViews>
  <sheetFormatPr defaultColWidth="15.42578125" defaultRowHeight="12.75" x14ac:dyDescent="0.25"/>
  <cols>
    <col min="1" max="1" width="30.85546875" style="6" customWidth="1"/>
    <col min="2" max="2" width="18.28515625" style="2" customWidth="1"/>
    <col min="3" max="3" width="18" style="2" customWidth="1"/>
    <col min="4" max="8" width="15.42578125" style="2"/>
    <col min="9" max="16384" width="15.42578125" style="3"/>
  </cols>
  <sheetData>
    <row r="3" spans="1:8" ht="29.25" customHeight="1" x14ac:dyDescent="0.25">
      <c r="A3" s="80" t="s">
        <v>70</v>
      </c>
      <c r="B3" s="5"/>
      <c r="C3" s="5"/>
      <c r="D3" s="5"/>
      <c r="E3" s="1" t="s">
        <v>31</v>
      </c>
    </row>
    <row r="4" spans="1:8" ht="25.5" x14ac:dyDescent="0.25">
      <c r="A4" s="66"/>
      <c r="B4" s="10" t="s">
        <v>17</v>
      </c>
      <c r="C4" s="10" t="s">
        <v>18</v>
      </c>
      <c r="D4" s="10" t="s">
        <v>19</v>
      </c>
      <c r="E4" s="10" t="s">
        <v>0</v>
      </c>
    </row>
    <row r="5" spans="1:8" x14ac:dyDescent="0.25">
      <c r="A5" s="22" t="s">
        <v>37</v>
      </c>
      <c r="B5" s="20">
        <v>3924174</v>
      </c>
      <c r="C5" s="20">
        <v>-11721324</v>
      </c>
      <c r="D5" s="20">
        <v>-38161577</v>
      </c>
      <c r="E5" s="20">
        <f>SUM(B5:D5)</f>
        <v>-45958727</v>
      </c>
      <c r="F5" s="9"/>
    </row>
    <row r="6" spans="1:8" x14ac:dyDescent="0.25">
      <c r="A6" s="21" t="s">
        <v>58</v>
      </c>
      <c r="B6" s="20">
        <v>0</v>
      </c>
      <c r="C6" s="20">
        <v>0</v>
      </c>
      <c r="D6" s="20">
        <v>-5018012</v>
      </c>
      <c r="E6" s="20">
        <f>SUM(B6:D6)</f>
        <v>-5018012</v>
      </c>
      <c r="F6" s="9"/>
    </row>
    <row r="7" spans="1:8" ht="25.5" x14ac:dyDescent="0.25">
      <c r="A7" s="21" t="s">
        <v>59</v>
      </c>
      <c r="B7" s="20">
        <v>0</v>
      </c>
      <c r="C7" s="24">
        <v>0</v>
      </c>
      <c r="D7" s="20">
        <v>0</v>
      </c>
      <c r="E7" s="20">
        <f>SUM(B7:D7)</f>
        <v>0</v>
      </c>
      <c r="F7" s="9"/>
    </row>
    <row r="8" spans="1:8" x14ac:dyDescent="0.25">
      <c r="A8" s="22" t="s">
        <v>38</v>
      </c>
      <c r="B8" s="20">
        <f>SUM(B5:B7)</f>
        <v>3924174</v>
      </c>
      <c r="C8" s="20">
        <f t="shared" ref="C8" si="0">SUM(C5:C7)</f>
        <v>-11721324</v>
      </c>
      <c r="D8" s="20">
        <f>SUM(D5:D7)</f>
        <v>-43179589</v>
      </c>
      <c r="E8" s="20">
        <f>SUM(B8:D8)</f>
        <v>-50976739</v>
      </c>
      <c r="F8" s="9">
        <f>E8-Ф1!D38</f>
        <v>0</v>
      </c>
    </row>
    <row r="9" spans="1:8" x14ac:dyDescent="0.25">
      <c r="A9" s="21" t="s">
        <v>58</v>
      </c>
      <c r="B9" s="2">
        <v>0</v>
      </c>
      <c r="C9" s="2">
        <v>0</v>
      </c>
      <c r="D9" s="2">
        <v>-7834629</v>
      </c>
      <c r="E9" s="20">
        <f>SUM(B9:D9)</f>
        <v>-7834629</v>
      </c>
      <c r="F9" s="9"/>
    </row>
    <row r="10" spans="1:8" x14ac:dyDescent="0.25">
      <c r="A10" s="22" t="s">
        <v>73</v>
      </c>
      <c r="B10" s="4">
        <f>SUM(B8:B9)</f>
        <v>3924174</v>
      </c>
      <c r="C10" s="4">
        <f t="shared" ref="C10:E10" si="1">SUM(C8:C9)</f>
        <v>-11721324</v>
      </c>
      <c r="D10" s="4">
        <f t="shared" si="1"/>
        <v>-51014218</v>
      </c>
      <c r="E10" s="4">
        <f t="shared" si="1"/>
        <v>-58811368</v>
      </c>
      <c r="F10" s="9"/>
    </row>
    <row r="11" spans="1:8" s="11" customFormat="1" ht="13.15" x14ac:dyDescent="0.3">
      <c r="A11" s="25"/>
      <c r="B11" s="9">
        <f>B10-Ф1!C35</f>
        <v>0</v>
      </c>
      <c r="C11" s="9">
        <f>C10-Ф1!C36</f>
        <v>-1</v>
      </c>
      <c r="D11" s="9">
        <f>D10-Ф1!C37</f>
        <v>0</v>
      </c>
      <c r="E11" s="9">
        <f>E10-Ф1!C38</f>
        <v>-1</v>
      </c>
      <c r="F11" s="9"/>
      <c r="G11" s="9"/>
      <c r="H11" s="9"/>
    </row>
  </sheetData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107"/>
  <sheetViews>
    <sheetView topLeftCell="A37" workbookViewId="0">
      <selection activeCell="A23" sqref="A23"/>
    </sheetView>
  </sheetViews>
  <sheetFormatPr defaultRowHeight="15" x14ac:dyDescent="0.25"/>
  <cols>
    <col min="1" max="1" width="52.28515625" style="89" customWidth="1"/>
    <col min="2" max="2" width="19" customWidth="1"/>
    <col min="3" max="3" width="18.7109375" style="88" customWidth="1"/>
    <col min="4" max="4" width="28.5703125" customWidth="1"/>
    <col min="5" max="5" width="15.28515625" customWidth="1"/>
    <col min="6" max="6" width="8.85546875" customWidth="1"/>
    <col min="7" max="7" width="15.28515625" customWidth="1"/>
    <col min="8" max="8" width="15.42578125" customWidth="1"/>
    <col min="9" max="9" width="8.85546875" customWidth="1"/>
    <col min="10" max="10" width="23.28515625" customWidth="1"/>
    <col min="11" max="11" width="8.85546875" customWidth="1"/>
    <col min="12" max="13" width="12.85546875" customWidth="1"/>
    <col min="14" max="15" width="12.42578125" customWidth="1"/>
    <col min="16" max="16" width="18.85546875" customWidth="1"/>
    <col min="17" max="18" width="8.85546875" customWidth="1"/>
    <col min="19" max="19" width="15.28515625" bestFit="1" customWidth="1"/>
    <col min="20" max="20" width="14.85546875" bestFit="1" customWidth="1"/>
    <col min="21" max="22" width="8.85546875" customWidth="1"/>
    <col min="23" max="255" width="9.140625" style="86"/>
    <col min="256" max="256" width="45.5703125" style="86" customWidth="1"/>
    <col min="257" max="257" width="15.7109375" style="86" customWidth="1"/>
    <col min="258" max="258" width="10.28515625" style="86" customWidth="1"/>
    <col min="259" max="259" width="18.7109375" style="86" customWidth="1"/>
    <col min="260" max="260" width="28.5703125" style="86" customWidth="1"/>
    <col min="261" max="261" width="15.28515625" style="86" customWidth="1"/>
    <col min="262" max="262" width="8.85546875" style="86" customWidth="1"/>
    <col min="263" max="263" width="15.28515625" style="86" customWidth="1"/>
    <col min="264" max="264" width="15.42578125" style="86" customWidth="1"/>
    <col min="265" max="265" width="8.85546875" style="86" customWidth="1"/>
    <col min="266" max="266" width="23.28515625" style="86" customWidth="1"/>
    <col min="267" max="267" width="8.85546875" style="86" customWidth="1"/>
    <col min="268" max="269" width="12.85546875" style="86" customWidth="1"/>
    <col min="270" max="271" width="12.42578125" style="86" customWidth="1"/>
    <col min="272" max="272" width="18.85546875" style="86" customWidth="1"/>
    <col min="273" max="274" width="8.85546875" style="86" customWidth="1"/>
    <col min="275" max="275" width="15.28515625" style="86" bestFit="1" customWidth="1"/>
    <col min="276" max="276" width="14.85546875" style="86" bestFit="1" customWidth="1"/>
    <col min="277" max="278" width="8.85546875" style="86" customWidth="1"/>
    <col min="279" max="511" width="9.140625" style="86"/>
    <col min="512" max="512" width="45.5703125" style="86" customWidth="1"/>
    <col min="513" max="513" width="15.7109375" style="86" customWidth="1"/>
    <col min="514" max="514" width="10.28515625" style="86" customWidth="1"/>
    <col min="515" max="515" width="18.7109375" style="86" customWidth="1"/>
    <col min="516" max="516" width="28.5703125" style="86" customWidth="1"/>
    <col min="517" max="517" width="15.28515625" style="86" customWidth="1"/>
    <col min="518" max="518" width="8.85546875" style="86" customWidth="1"/>
    <col min="519" max="519" width="15.28515625" style="86" customWidth="1"/>
    <col min="520" max="520" width="15.42578125" style="86" customWidth="1"/>
    <col min="521" max="521" width="8.85546875" style="86" customWidth="1"/>
    <col min="522" max="522" width="23.28515625" style="86" customWidth="1"/>
    <col min="523" max="523" width="8.85546875" style="86" customWidth="1"/>
    <col min="524" max="525" width="12.85546875" style="86" customWidth="1"/>
    <col min="526" max="527" width="12.42578125" style="86" customWidth="1"/>
    <col min="528" max="528" width="18.85546875" style="86" customWidth="1"/>
    <col min="529" max="530" width="8.85546875" style="86" customWidth="1"/>
    <col min="531" max="531" width="15.28515625" style="86" bestFit="1" customWidth="1"/>
    <col min="532" max="532" width="14.85546875" style="86" bestFit="1" customWidth="1"/>
    <col min="533" max="534" width="8.85546875" style="86" customWidth="1"/>
    <col min="535" max="767" width="9.140625" style="86"/>
    <col min="768" max="768" width="45.5703125" style="86" customWidth="1"/>
    <col min="769" max="769" width="15.7109375" style="86" customWidth="1"/>
    <col min="770" max="770" width="10.28515625" style="86" customWidth="1"/>
    <col min="771" max="771" width="18.7109375" style="86" customWidth="1"/>
    <col min="772" max="772" width="28.5703125" style="86" customWidth="1"/>
    <col min="773" max="773" width="15.28515625" style="86" customWidth="1"/>
    <col min="774" max="774" width="8.85546875" style="86" customWidth="1"/>
    <col min="775" max="775" width="15.28515625" style="86" customWidth="1"/>
    <col min="776" max="776" width="15.42578125" style="86" customWidth="1"/>
    <col min="777" max="777" width="8.85546875" style="86" customWidth="1"/>
    <col min="778" max="778" width="23.28515625" style="86" customWidth="1"/>
    <col min="779" max="779" width="8.85546875" style="86" customWidth="1"/>
    <col min="780" max="781" width="12.85546875" style="86" customWidth="1"/>
    <col min="782" max="783" width="12.42578125" style="86" customWidth="1"/>
    <col min="784" max="784" width="18.85546875" style="86" customWidth="1"/>
    <col min="785" max="786" width="8.85546875" style="86" customWidth="1"/>
    <col min="787" max="787" width="15.28515625" style="86" bestFit="1" customWidth="1"/>
    <col min="788" max="788" width="14.85546875" style="86" bestFit="1" customWidth="1"/>
    <col min="789" max="790" width="8.85546875" style="86" customWidth="1"/>
    <col min="791" max="1023" width="9.140625" style="86"/>
    <col min="1024" max="1024" width="45.5703125" style="86" customWidth="1"/>
    <col min="1025" max="1025" width="15.7109375" style="86" customWidth="1"/>
    <col min="1026" max="1026" width="10.28515625" style="86" customWidth="1"/>
    <col min="1027" max="1027" width="18.7109375" style="86" customWidth="1"/>
    <col min="1028" max="1028" width="28.5703125" style="86" customWidth="1"/>
    <col min="1029" max="1029" width="15.28515625" style="86" customWidth="1"/>
    <col min="1030" max="1030" width="8.85546875" style="86" customWidth="1"/>
    <col min="1031" max="1031" width="15.28515625" style="86" customWidth="1"/>
    <col min="1032" max="1032" width="15.42578125" style="86" customWidth="1"/>
    <col min="1033" max="1033" width="8.85546875" style="86" customWidth="1"/>
    <col min="1034" max="1034" width="23.28515625" style="86" customWidth="1"/>
    <col min="1035" max="1035" width="8.85546875" style="86" customWidth="1"/>
    <col min="1036" max="1037" width="12.85546875" style="86" customWidth="1"/>
    <col min="1038" max="1039" width="12.42578125" style="86" customWidth="1"/>
    <col min="1040" max="1040" width="18.85546875" style="86" customWidth="1"/>
    <col min="1041" max="1042" width="8.85546875" style="86" customWidth="1"/>
    <col min="1043" max="1043" width="15.28515625" style="86" bestFit="1" customWidth="1"/>
    <col min="1044" max="1044" width="14.85546875" style="86" bestFit="1" customWidth="1"/>
    <col min="1045" max="1046" width="8.85546875" style="86" customWidth="1"/>
    <col min="1047" max="1279" width="9.140625" style="86"/>
    <col min="1280" max="1280" width="45.5703125" style="86" customWidth="1"/>
    <col min="1281" max="1281" width="15.7109375" style="86" customWidth="1"/>
    <col min="1282" max="1282" width="10.28515625" style="86" customWidth="1"/>
    <col min="1283" max="1283" width="18.7109375" style="86" customWidth="1"/>
    <col min="1284" max="1284" width="28.5703125" style="86" customWidth="1"/>
    <col min="1285" max="1285" width="15.28515625" style="86" customWidth="1"/>
    <col min="1286" max="1286" width="8.85546875" style="86" customWidth="1"/>
    <col min="1287" max="1287" width="15.28515625" style="86" customWidth="1"/>
    <col min="1288" max="1288" width="15.42578125" style="86" customWidth="1"/>
    <col min="1289" max="1289" width="8.85546875" style="86" customWidth="1"/>
    <col min="1290" max="1290" width="23.28515625" style="86" customWidth="1"/>
    <col min="1291" max="1291" width="8.85546875" style="86" customWidth="1"/>
    <col min="1292" max="1293" width="12.85546875" style="86" customWidth="1"/>
    <col min="1294" max="1295" width="12.42578125" style="86" customWidth="1"/>
    <col min="1296" max="1296" width="18.85546875" style="86" customWidth="1"/>
    <col min="1297" max="1298" width="8.85546875" style="86" customWidth="1"/>
    <col min="1299" max="1299" width="15.28515625" style="86" bestFit="1" customWidth="1"/>
    <col min="1300" max="1300" width="14.85546875" style="86" bestFit="1" customWidth="1"/>
    <col min="1301" max="1302" width="8.85546875" style="86" customWidth="1"/>
    <col min="1303" max="1535" width="9.140625" style="86"/>
    <col min="1536" max="1536" width="45.5703125" style="86" customWidth="1"/>
    <col min="1537" max="1537" width="15.7109375" style="86" customWidth="1"/>
    <col min="1538" max="1538" width="10.28515625" style="86" customWidth="1"/>
    <col min="1539" max="1539" width="18.7109375" style="86" customWidth="1"/>
    <col min="1540" max="1540" width="28.5703125" style="86" customWidth="1"/>
    <col min="1541" max="1541" width="15.28515625" style="86" customWidth="1"/>
    <col min="1542" max="1542" width="8.85546875" style="86" customWidth="1"/>
    <col min="1543" max="1543" width="15.28515625" style="86" customWidth="1"/>
    <col min="1544" max="1544" width="15.42578125" style="86" customWidth="1"/>
    <col min="1545" max="1545" width="8.85546875" style="86" customWidth="1"/>
    <col min="1546" max="1546" width="23.28515625" style="86" customWidth="1"/>
    <col min="1547" max="1547" width="8.85546875" style="86" customWidth="1"/>
    <col min="1548" max="1549" width="12.85546875" style="86" customWidth="1"/>
    <col min="1550" max="1551" width="12.42578125" style="86" customWidth="1"/>
    <col min="1552" max="1552" width="18.85546875" style="86" customWidth="1"/>
    <col min="1553" max="1554" width="8.85546875" style="86" customWidth="1"/>
    <col min="1555" max="1555" width="15.28515625" style="86" bestFit="1" customWidth="1"/>
    <col min="1556" max="1556" width="14.85546875" style="86" bestFit="1" customWidth="1"/>
    <col min="1557" max="1558" width="8.85546875" style="86" customWidth="1"/>
    <col min="1559" max="1791" width="9.140625" style="86"/>
    <col min="1792" max="1792" width="45.5703125" style="86" customWidth="1"/>
    <col min="1793" max="1793" width="15.7109375" style="86" customWidth="1"/>
    <col min="1794" max="1794" width="10.28515625" style="86" customWidth="1"/>
    <col min="1795" max="1795" width="18.7109375" style="86" customWidth="1"/>
    <col min="1796" max="1796" width="28.5703125" style="86" customWidth="1"/>
    <col min="1797" max="1797" width="15.28515625" style="86" customWidth="1"/>
    <col min="1798" max="1798" width="8.85546875" style="86" customWidth="1"/>
    <col min="1799" max="1799" width="15.28515625" style="86" customWidth="1"/>
    <col min="1800" max="1800" width="15.42578125" style="86" customWidth="1"/>
    <col min="1801" max="1801" width="8.85546875" style="86" customWidth="1"/>
    <col min="1802" max="1802" width="23.28515625" style="86" customWidth="1"/>
    <col min="1803" max="1803" width="8.85546875" style="86" customWidth="1"/>
    <col min="1804" max="1805" width="12.85546875" style="86" customWidth="1"/>
    <col min="1806" max="1807" width="12.42578125" style="86" customWidth="1"/>
    <col min="1808" max="1808" width="18.85546875" style="86" customWidth="1"/>
    <col min="1809" max="1810" width="8.85546875" style="86" customWidth="1"/>
    <col min="1811" max="1811" width="15.28515625" style="86" bestFit="1" customWidth="1"/>
    <col min="1812" max="1812" width="14.85546875" style="86" bestFit="1" customWidth="1"/>
    <col min="1813" max="1814" width="8.85546875" style="86" customWidth="1"/>
    <col min="1815" max="2047" width="9.140625" style="86"/>
    <col min="2048" max="2048" width="45.5703125" style="86" customWidth="1"/>
    <col min="2049" max="2049" width="15.7109375" style="86" customWidth="1"/>
    <col min="2050" max="2050" width="10.28515625" style="86" customWidth="1"/>
    <col min="2051" max="2051" width="18.7109375" style="86" customWidth="1"/>
    <col min="2052" max="2052" width="28.5703125" style="86" customWidth="1"/>
    <col min="2053" max="2053" width="15.28515625" style="86" customWidth="1"/>
    <col min="2054" max="2054" width="8.85546875" style="86" customWidth="1"/>
    <col min="2055" max="2055" width="15.28515625" style="86" customWidth="1"/>
    <col min="2056" max="2056" width="15.42578125" style="86" customWidth="1"/>
    <col min="2057" max="2057" width="8.85546875" style="86" customWidth="1"/>
    <col min="2058" max="2058" width="23.28515625" style="86" customWidth="1"/>
    <col min="2059" max="2059" width="8.85546875" style="86" customWidth="1"/>
    <col min="2060" max="2061" width="12.85546875" style="86" customWidth="1"/>
    <col min="2062" max="2063" width="12.42578125" style="86" customWidth="1"/>
    <col min="2064" max="2064" width="18.85546875" style="86" customWidth="1"/>
    <col min="2065" max="2066" width="8.85546875" style="86" customWidth="1"/>
    <col min="2067" max="2067" width="15.28515625" style="86" bestFit="1" customWidth="1"/>
    <col min="2068" max="2068" width="14.85546875" style="86" bestFit="1" customWidth="1"/>
    <col min="2069" max="2070" width="8.85546875" style="86" customWidth="1"/>
    <col min="2071" max="2303" width="9.140625" style="86"/>
    <col min="2304" max="2304" width="45.5703125" style="86" customWidth="1"/>
    <col min="2305" max="2305" width="15.7109375" style="86" customWidth="1"/>
    <col min="2306" max="2306" width="10.28515625" style="86" customWidth="1"/>
    <col min="2307" max="2307" width="18.7109375" style="86" customWidth="1"/>
    <col min="2308" max="2308" width="28.5703125" style="86" customWidth="1"/>
    <col min="2309" max="2309" width="15.28515625" style="86" customWidth="1"/>
    <col min="2310" max="2310" width="8.85546875" style="86" customWidth="1"/>
    <col min="2311" max="2311" width="15.28515625" style="86" customWidth="1"/>
    <col min="2312" max="2312" width="15.42578125" style="86" customWidth="1"/>
    <col min="2313" max="2313" width="8.85546875" style="86" customWidth="1"/>
    <col min="2314" max="2314" width="23.28515625" style="86" customWidth="1"/>
    <col min="2315" max="2315" width="8.85546875" style="86" customWidth="1"/>
    <col min="2316" max="2317" width="12.85546875" style="86" customWidth="1"/>
    <col min="2318" max="2319" width="12.42578125" style="86" customWidth="1"/>
    <col min="2320" max="2320" width="18.85546875" style="86" customWidth="1"/>
    <col min="2321" max="2322" width="8.85546875" style="86" customWidth="1"/>
    <col min="2323" max="2323" width="15.28515625" style="86" bestFit="1" customWidth="1"/>
    <col min="2324" max="2324" width="14.85546875" style="86" bestFit="1" customWidth="1"/>
    <col min="2325" max="2326" width="8.85546875" style="86" customWidth="1"/>
    <col min="2327" max="2559" width="9.140625" style="86"/>
    <col min="2560" max="2560" width="45.5703125" style="86" customWidth="1"/>
    <col min="2561" max="2561" width="15.7109375" style="86" customWidth="1"/>
    <col min="2562" max="2562" width="10.28515625" style="86" customWidth="1"/>
    <col min="2563" max="2563" width="18.7109375" style="86" customWidth="1"/>
    <col min="2564" max="2564" width="28.5703125" style="86" customWidth="1"/>
    <col min="2565" max="2565" width="15.28515625" style="86" customWidth="1"/>
    <col min="2566" max="2566" width="8.85546875" style="86" customWidth="1"/>
    <col min="2567" max="2567" width="15.28515625" style="86" customWidth="1"/>
    <col min="2568" max="2568" width="15.42578125" style="86" customWidth="1"/>
    <col min="2569" max="2569" width="8.85546875" style="86" customWidth="1"/>
    <col min="2570" max="2570" width="23.28515625" style="86" customWidth="1"/>
    <col min="2571" max="2571" width="8.85546875" style="86" customWidth="1"/>
    <col min="2572" max="2573" width="12.85546875" style="86" customWidth="1"/>
    <col min="2574" max="2575" width="12.42578125" style="86" customWidth="1"/>
    <col min="2576" max="2576" width="18.85546875" style="86" customWidth="1"/>
    <col min="2577" max="2578" width="8.85546875" style="86" customWidth="1"/>
    <col min="2579" max="2579" width="15.28515625" style="86" bestFit="1" customWidth="1"/>
    <col min="2580" max="2580" width="14.85546875" style="86" bestFit="1" customWidth="1"/>
    <col min="2581" max="2582" width="8.85546875" style="86" customWidth="1"/>
    <col min="2583" max="2815" width="9.140625" style="86"/>
    <col min="2816" max="2816" width="45.5703125" style="86" customWidth="1"/>
    <col min="2817" max="2817" width="15.7109375" style="86" customWidth="1"/>
    <col min="2818" max="2818" width="10.28515625" style="86" customWidth="1"/>
    <col min="2819" max="2819" width="18.7109375" style="86" customWidth="1"/>
    <col min="2820" max="2820" width="28.5703125" style="86" customWidth="1"/>
    <col min="2821" max="2821" width="15.28515625" style="86" customWidth="1"/>
    <col min="2822" max="2822" width="8.85546875" style="86" customWidth="1"/>
    <col min="2823" max="2823" width="15.28515625" style="86" customWidth="1"/>
    <col min="2824" max="2824" width="15.42578125" style="86" customWidth="1"/>
    <col min="2825" max="2825" width="8.85546875" style="86" customWidth="1"/>
    <col min="2826" max="2826" width="23.28515625" style="86" customWidth="1"/>
    <col min="2827" max="2827" width="8.85546875" style="86" customWidth="1"/>
    <col min="2828" max="2829" width="12.85546875" style="86" customWidth="1"/>
    <col min="2830" max="2831" width="12.42578125" style="86" customWidth="1"/>
    <col min="2832" max="2832" width="18.85546875" style="86" customWidth="1"/>
    <col min="2833" max="2834" width="8.85546875" style="86" customWidth="1"/>
    <col min="2835" max="2835" width="15.28515625" style="86" bestFit="1" customWidth="1"/>
    <col min="2836" max="2836" width="14.85546875" style="86" bestFit="1" customWidth="1"/>
    <col min="2837" max="2838" width="8.85546875" style="86" customWidth="1"/>
    <col min="2839" max="3071" width="9.140625" style="86"/>
    <col min="3072" max="3072" width="45.5703125" style="86" customWidth="1"/>
    <col min="3073" max="3073" width="15.7109375" style="86" customWidth="1"/>
    <col min="3074" max="3074" width="10.28515625" style="86" customWidth="1"/>
    <col min="3075" max="3075" width="18.7109375" style="86" customWidth="1"/>
    <col min="3076" max="3076" width="28.5703125" style="86" customWidth="1"/>
    <col min="3077" max="3077" width="15.28515625" style="86" customWidth="1"/>
    <col min="3078" max="3078" width="8.85546875" style="86" customWidth="1"/>
    <col min="3079" max="3079" width="15.28515625" style="86" customWidth="1"/>
    <col min="3080" max="3080" width="15.42578125" style="86" customWidth="1"/>
    <col min="3081" max="3081" width="8.85546875" style="86" customWidth="1"/>
    <col min="3082" max="3082" width="23.28515625" style="86" customWidth="1"/>
    <col min="3083" max="3083" width="8.85546875" style="86" customWidth="1"/>
    <col min="3084" max="3085" width="12.85546875" style="86" customWidth="1"/>
    <col min="3086" max="3087" width="12.42578125" style="86" customWidth="1"/>
    <col min="3088" max="3088" width="18.85546875" style="86" customWidth="1"/>
    <col min="3089" max="3090" width="8.85546875" style="86" customWidth="1"/>
    <col min="3091" max="3091" width="15.28515625" style="86" bestFit="1" customWidth="1"/>
    <col min="3092" max="3092" width="14.85546875" style="86" bestFit="1" customWidth="1"/>
    <col min="3093" max="3094" width="8.85546875" style="86" customWidth="1"/>
    <col min="3095" max="3327" width="9.140625" style="86"/>
    <col min="3328" max="3328" width="45.5703125" style="86" customWidth="1"/>
    <col min="3329" max="3329" width="15.7109375" style="86" customWidth="1"/>
    <col min="3330" max="3330" width="10.28515625" style="86" customWidth="1"/>
    <col min="3331" max="3331" width="18.7109375" style="86" customWidth="1"/>
    <col min="3332" max="3332" width="28.5703125" style="86" customWidth="1"/>
    <col min="3333" max="3333" width="15.28515625" style="86" customWidth="1"/>
    <col min="3334" max="3334" width="8.85546875" style="86" customWidth="1"/>
    <col min="3335" max="3335" width="15.28515625" style="86" customWidth="1"/>
    <col min="3336" max="3336" width="15.42578125" style="86" customWidth="1"/>
    <col min="3337" max="3337" width="8.85546875" style="86" customWidth="1"/>
    <col min="3338" max="3338" width="23.28515625" style="86" customWidth="1"/>
    <col min="3339" max="3339" width="8.85546875" style="86" customWidth="1"/>
    <col min="3340" max="3341" width="12.85546875" style="86" customWidth="1"/>
    <col min="3342" max="3343" width="12.42578125" style="86" customWidth="1"/>
    <col min="3344" max="3344" width="18.85546875" style="86" customWidth="1"/>
    <col min="3345" max="3346" width="8.85546875" style="86" customWidth="1"/>
    <col min="3347" max="3347" width="15.28515625" style="86" bestFit="1" customWidth="1"/>
    <col min="3348" max="3348" width="14.85546875" style="86" bestFit="1" customWidth="1"/>
    <col min="3349" max="3350" width="8.85546875" style="86" customWidth="1"/>
    <col min="3351" max="3583" width="9.140625" style="86"/>
    <col min="3584" max="3584" width="45.5703125" style="86" customWidth="1"/>
    <col min="3585" max="3585" width="15.7109375" style="86" customWidth="1"/>
    <col min="3586" max="3586" width="10.28515625" style="86" customWidth="1"/>
    <col min="3587" max="3587" width="18.7109375" style="86" customWidth="1"/>
    <col min="3588" max="3588" width="28.5703125" style="86" customWidth="1"/>
    <col min="3589" max="3589" width="15.28515625" style="86" customWidth="1"/>
    <col min="3590" max="3590" width="8.85546875" style="86" customWidth="1"/>
    <col min="3591" max="3591" width="15.28515625" style="86" customWidth="1"/>
    <col min="3592" max="3592" width="15.42578125" style="86" customWidth="1"/>
    <col min="3593" max="3593" width="8.85546875" style="86" customWidth="1"/>
    <col min="3594" max="3594" width="23.28515625" style="86" customWidth="1"/>
    <col min="3595" max="3595" width="8.85546875" style="86" customWidth="1"/>
    <col min="3596" max="3597" width="12.85546875" style="86" customWidth="1"/>
    <col min="3598" max="3599" width="12.42578125" style="86" customWidth="1"/>
    <col min="3600" max="3600" width="18.85546875" style="86" customWidth="1"/>
    <col min="3601" max="3602" width="8.85546875" style="86" customWidth="1"/>
    <col min="3603" max="3603" width="15.28515625" style="86" bestFit="1" customWidth="1"/>
    <col min="3604" max="3604" width="14.85546875" style="86" bestFit="1" customWidth="1"/>
    <col min="3605" max="3606" width="8.85546875" style="86" customWidth="1"/>
    <col min="3607" max="3839" width="9.140625" style="86"/>
    <col min="3840" max="3840" width="45.5703125" style="86" customWidth="1"/>
    <col min="3841" max="3841" width="15.7109375" style="86" customWidth="1"/>
    <col min="3842" max="3842" width="10.28515625" style="86" customWidth="1"/>
    <col min="3843" max="3843" width="18.7109375" style="86" customWidth="1"/>
    <col min="3844" max="3844" width="28.5703125" style="86" customWidth="1"/>
    <col min="3845" max="3845" width="15.28515625" style="86" customWidth="1"/>
    <col min="3846" max="3846" width="8.85546875" style="86" customWidth="1"/>
    <col min="3847" max="3847" width="15.28515625" style="86" customWidth="1"/>
    <col min="3848" max="3848" width="15.42578125" style="86" customWidth="1"/>
    <col min="3849" max="3849" width="8.85546875" style="86" customWidth="1"/>
    <col min="3850" max="3850" width="23.28515625" style="86" customWidth="1"/>
    <col min="3851" max="3851" width="8.85546875" style="86" customWidth="1"/>
    <col min="3852" max="3853" width="12.85546875" style="86" customWidth="1"/>
    <col min="3854" max="3855" width="12.42578125" style="86" customWidth="1"/>
    <col min="3856" max="3856" width="18.85546875" style="86" customWidth="1"/>
    <col min="3857" max="3858" width="8.85546875" style="86" customWidth="1"/>
    <col min="3859" max="3859" width="15.28515625" style="86" bestFit="1" customWidth="1"/>
    <col min="3860" max="3860" width="14.85546875" style="86" bestFit="1" customWidth="1"/>
    <col min="3861" max="3862" width="8.85546875" style="86" customWidth="1"/>
    <col min="3863" max="4095" width="9.140625" style="86"/>
    <col min="4096" max="4096" width="45.5703125" style="86" customWidth="1"/>
    <col min="4097" max="4097" width="15.7109375" style="86" customWidth="1"/>
    <col min="4098" max="4098" width="10.28515625" style="86" customWidth="1"/>
    <col min="4099" max="4099" width="18.7109375" style="86" customWidth="1"/>
    <col min="4100" max="4100" width="28.5703125" style="86" customWidth="1"/>
    <col min="4101" max="4101" width="15.28515625" style="86" customWidth="1"/>
    <col min="4102" max="4102" width="8.85546875" style="86" customWidth="1"/>
    <col min="4103" max="4103" width="15.28515625" style="86" customWidth="1"/>
    <col min="4104" max="4104" width="15.42578125" style="86" customWidth="1"/>
    <col min="4105" max="4105" width="8.85546875" style="86" customWidth="1"/>
    <col min="4106" max="4106" width="23.28515625" style="86" customWidth="1"/>
    <col min="4107" max="4107" width="8.85546875" style="86" customWidth="1"/>
    <col min="4108" max="4109" width="12.85546875" style="86" customWidth="1"/>
    <col min="4110" max="4111" width="12.42578125" style="86" customWidth="1"/>
    <col min="4112" max="4112" width="18.85546875" style="86" customWidth="1"/>
    <col min="4113" max="4114" width="8.85546875" style="86" customWidth="1"/>
    <col min="4115" max="4115" width="15.28515625" style="86" bestFit="1" customWidth="1"/>
    <col min="4116" max="4116" width="14.85546875" style="86" bestFit="1" customWidth="1"/>
    <col min="4117" max="4118" width="8.85546875" style="86" customWidth="1"/>
    <col min="4119" max="4351" width="9.140625" style="86"/>
    <col min="4352" max="4352" width="45.5703125" style="86" customWidth="1"/>
    <col min="4353" max="4353" width="15.7109375" style="86" customWidth="1"/>
    <col min="4354" max="4354" width="10.28515625" style="86" customWidth="1"/>
    <col min="4355" max="4355" width="18.7109375" style="86" customWidth="1"/>
    <col min="4356" max="4356" width="28.5703125" style="86" customWidth="1"/>
    <col min="4357" max="4357" width="15.28515625" style="86" customWidth="1"/>
    <col min="4358" max="4358" width="8.85546875" style="86" customWidth="1"/>
    <col min="4359" max="4359" width="15.28515625" style="86" customWidth="1"/>
    <col min="4360" max="4360" width="15.42578125" style="86" customWidth="1"/>
    <col min="4361" max="4361" width="8.85546875" style="86" customWidth="1"/>
    <col min="4362" max="4362" width="23.28515625" style="86" customWidth="1"/>
    <col min="4363" max="4363" width="8.85546875" style="86" customWidth="1"/>
    <col min="4364" max="4365" width="12.85546875" style="86" customWidth="1"/>
    <col min="4366" max="4367" width="12.42578125" style="86" customWidth="1"/>
    <col min="4368" max="4368" width="18.85546875" style="86" customWidth="1"/>
    <col min="4369" max="4370" width="8.85546875" style="86" customWidth="1"/>
    <col min="4371" max="4371" width="15.28515625" style="86" bestFit="1" customWidth="1"/>
    <col min="4372" max="4372" width="14.85546875" style="86" bestFit="1" customWidth="1"/>
    <col min="4373" max="4374" width="8.85546875" style="86" customWidth="1"/>
    <col min="4375" max="4607" width="9.140625" style="86"/>
    <col min="4608" max="4608" width="45.5703125" style="86" customWidth="1"/>
    <col min="4609" max="4609" width="15.7109375" style="86" customWidth="1"/>
    <col min="4610" max="4610" width="10.28515625" style="86" customWidth="1"/>
    <col min="4611" max="4611" width="18.7109375" style="86" customWidth="1"/>
    <col min="4612" max="4612" width="28.5703125" style="86" customWidth="1"/>
    <col min="4613" max="4613" width="15.28515625" style="86" customWidth="1"/>
    <col min="4614" max="4614" width="8.85546875" style="86" customWidth="1"/>
    <col min="4615" max="4615" width="15.28515625" style="86" customWidth="1"/>
    <col min="4616" max="4616" width="15.42578125" style="86" customWidth="1"/>
    <col min="4617" max="4617" width="8.85546875" style="86" customWidth="1"/>
    <col min="4618" max="4618" width="23.28515625" style="86" customWidth="1"/>
    <col min="4619" max="4619" width="8.85546875" style="86" customWidth="1"/>
    <col min="4620" max="4621" width="12.85546875" style="86" customWidth="1"/>
    <col min="4622" max="4623" width="12.42578125" style="86" customWidth="1"/>
    <col min="4624" max="4624" width="18.85546875" style="86" customWidth="1"/>
    <col min="4625" max="4626" width="8.85546875" style="86" customWidth="1"/>
    <col min="4627" max="4627" width="15.28515625" style="86" bestFit="1" customWidth="1"/>
    <col min="4628" max="4628" width="14.85546875" style="86" bestFit="1" customWidth="1"/>
    <col min="4629" max="4630" width="8.85546875" style="86" customWidth="1"/>
    <col min="4631" max="4863" width="9.140625" style="86"/>
    <col min="4864" max="4864" width="45.5703125" style="86" customWidth="1"/>
    <col min="4865" max="4865" width="15.7109375" style="86" customWidth="1"/>
    <col min="4866" max="4866" width="10.28515625" style="86" customWidth="1"/>
    <col min="4867" max="4867" width="18.7109375" style="86" customWidth="1"/>
    <col min="4868" max="4868" width="28.5703125" style="86" customWidth="1"/>
    <col min="4869" max="4869" width="15.28515625" style="86" customWidth="1"/>
    <col min="4870" max="4870" width="8.85546875" style="86" customWidth="1"/>
    <col min="4871" max="4871" width="15.28515625" style="86" customWidth="1"/>
    <col min="4872" max="4872" width="15.42578125" style="86" customWidth="1"/>
    <col min="4873" max="4873" width="8.85546875" style="86" customWidth="1"/>
    <col min="4874" max="4874" width="23.28515625" style="86" customWidth="1"/>
    <col min="4875" max="4875" width="8.85546875" style="86" customWidth="1"/>
    <col min="4876" max="4877" width="12.85546875" style="86" customWidth="1"/>
    <col min="4878" max="4879" width="12.42578125" style="86" customWidth="1"/>
    <col min="4880" max="4880" width="18.85546875" style="86" customWidth="1"/>
    <col min="4881" max="4882" width="8.85546875" style="86" customWidth="1"/>
    <col min="4883" max="4883" width="15.28515625" style="86" bestFit="1" customWidth="1"/>
    <col min="4884" max="4884" width="14.85546875" style="86" bestFit="1" customWidth="1"/>
    <col min="4885" max="4886" width="8.85546875" style="86" customWidth="1"/>
    <col min="4887" max="5119" width="9.140625" style="86"/>
    <col min="5120" max="5120" width="45.5703125" style="86" customWidth="1"/>
    <col min="5121" max="5121" width="15.7109375" style="86" customWidth="1"/>
    <col min="5122" max="5122" width="10.28515625" style="86" customWidth="1"/>
    <col min="5123" max="5123" width="18.7109375" style="86" customWidth="1"/>
    <col min="5124" max="5124" width="28.5703125" style="86" customWidth="1"/>
    <col min="5125" max="5125" width="15.28515625" style="86" customWidth="1"/>
    <col min="5126" max="5126" width="8.85546875" style="86" customWidth="1"/>
    <col min="5127" max="5127" width="15.28515625" style="86" customWidth="1"/>
    <col min="5128" max="5128" width="15.42578125" style="86" customWidth="1"/>
    <col min="5129" max="5129" width="8.85546875" style="86" customWidth="1"/>
    <col min="5130" max="5130" width="23.28515625" style="86" customWidth="1"/>
    <col min="5131" max="5131" width="8.85546875" style="86" customWidth="1"/>
    <col min="5132" max="5133" width="12.85546875" style="86" customWidth="1"/>
    <col min="5134" max="5135" width="12.42578125" style="86" customWidth="1"/>
    <col min="5136" max="5136" width="18.85546875" style="86" customWidth="1"/>
    <col min="5137" max="5138" width="8.85546875" style="86" customWidth="1"/>
    <col min="5139" max="5139" width="15.28515625" style="86" bestFit="1" customWidth="1"/>
    <col min="5140" max="5140" width="14.85546875" style="86" bestFit="1" customWidth="1"/>
    <col min="5141" max="5142" width="8.85546875" style="86" customWidth="1"/>
    <col min="5143" max="5375" width="9.140625" style="86"/>
    <col min="5376" max="5376" width="45.5703125" style="86" customWidth="1"/>
    <col min="5377" max="5377" width="15.7109375" style="86" customWidth="1"/>
    <col min="5378" max="5378" width="10.28515625" style="86" customWidth="1"/>
    <col min="5379" max="5379" width="18.7109375" style="86" customWidth="1"/>
    <col min="5380" max="5380" width="28.5703125" style="86" customWidth="1"/>
    <col min="5381" max="5381" width="15.28515625" style="86" customWidth="1"/>
    <col min="5382" max="5382" width="8.85546875" style="86" customWidth="1"/>
    <col min="5383" max="5383" width="15.28515625" style="86" customWidth="1"/>
    <col min="5384" max="5384" width="15.42578125" style="86" customWidth="1"/>
    <col min="5385" max="5385" width="8.85546875" style="86" customWidth="1"/>
    <col min="5386" max="5386" width="23.28515625" style="86" customWidth="1"/>
    <col min="5387" max="5387" width="8.85546875" style="86" customWidth="1"/>
    <col min="5388" max="5389" width="12.85546875" style="86" customWidth="1"/>
    <col min="5390" max="5391" width="12.42578125" style="86" customWidth="1"/>
    <col min="5392" max="5392" width="18.85546875" style="86" customWidth="1"/>
    <col min="5393" max="5394" width="8.85546875" style="86" customWidth="1"/>
    <col min="5395" max="5395" width="15.28515625" style="86" bestFit="1" customWidth="1"/>
    <col min="5396" max="5396" width="14.85546875" style="86" bestFit="1" customWidth="1"/>
    <col min="5397" max="5398" width="8.85546875" style="86" customWidth="1"/>
    <col min="5399" max="5631" width="9.140625" style="86"/>
    <col min="5632" max="5632" width="45.5703125" style="86" customWidth="1"/>
    <col min="5633" max="5633" width="15.7109375" style="86" customWidth="1"/>
    <col min="5634" max="5634" width="10.28515625" style="86" customWidth="1"/>
    <col min="5635" max="5635" width="18.7109375" style="86" customWidth="1"/>
    <col min="5636" max="5636" width="28.5703125" style="86" customWidth="1"/>
    <col min="5637" max="5637" width="15.28515625" style="86" customWidth="1"/>
    <col min="5638" max="5638" width="8.85546875" style="86" customWidth="1"/>
    <col min="5639" max="5639" width="15.28515625" style="86" customWidth="1"/>
    <col min="5640" max="5640" width="15.42578125" style="86" customWidth="1"/>
    <col min="5641" max="5641" width="8.85546875" style="86" customWidth="1"/>
    <col min="5642" max="5642" width="23.28515625" style="86" customWidth="1"/>
    <col min="5643" max="5643" width="8.85546875" style="86" customWidth="1"/>
    <col min="5644" max="5645" width="12.85546875" style="86" customWidth="1"/>
    <col min="5646" max="5647" width="12.42578125" style="86" customWidth="1"/>
    <col min="5648" max="5648" width="18.85546875" style="86" customWidth="1"/>
    <col min="5649" max="5650" width="8.85546875" style="86" customWidth="1"/>
    <col min="5651" max="5651" width="15.28515625" style="86" bestFit="1" customWidth="1"/>
    <col min="5652" max="5652" width="14.85546875" style="86" bestFit="1" customWidth="1"/>
    <col min="5653" max="5654" width="8.85546875" style="86" customWidth="1"/>
    <col min="5655" max="5887" width="9.140625" style="86"/>
    <col min="5888" max="5888" width="45.5703125" style="86" customWidth="1"/>
    <col min="5889" max="5889" width="15.7109375" style="86" customWidth="1"/>
    <col min="5890" max="5890" width="10.28515625" style="86" customWidth="1"/>
    <col min="5891" max="5891" width="18.7109375" style="86" customWidth="1"/>
    <col min="5892" max="5892" width="28.5703125" style="86" customWidth="1"/>
    <col min="5893" max="5893" width="15.28515625" style="86" customWidth="1"/>
    <col min="5894" max="5894" width="8.85546875" style="86" customWidth="1"/>
    <col min="5895" max="5895" width="15.28515625" style="86" customWidth="1"/>
    <col min="5896" max="5896" width="15.42578125" style="86" customWidth="1"/>
    <col min="5897" max="5897" width="8.85546875" style="86" customWidth="1"/>
    <col min="5898" max="5898" width="23.28515625" style="86" customWidth="1"/>
    <col min="5899" max="5899" width="8.85546875" style="86" customWidth="1"/>
    <col min="5900" max="5901" width="12.85546875" style="86" customWidth="1"/>
    <col min="5902" max="5903" width="12.42578125" style="86" customWidth="1"/>
    <col min="5904" max="5904" width="18.85546875" style="86" customWidth="1"/>
    <col min="5905" max="5906" width="8.85546875" style="86" customWidth="1"/>
    <col min="5907" max="5907" width="15.28515625" style="86" bestFit="1" customWidth="1"/>
    <col min="5908" max="5908" width="14.85546875" style="86" bestFit="1" customWidth="1"/>
    <col min="5909" max="5910" width="8.85546875" style="86" customWidth="1"/>
    <col min="5911" max="6143" width="9.140625" style="86"/>
    <col min="6144" max="6144" width="45.5703125" style="86" customWidth="1"/>
    <col min="6145" max="6145" width="15.7109375" style="86" customWidth="1"/>
    <col min="6146" max="6146" width="10.28515625" style="86" customWidth="1"/>
    <col min="6147" max="6147" width="18.7109375" style="86" customWidth="1"/>
    <col min="6148" max="6148" width="28.5703125" style="86" customWidth="1"/>
    <col min="6149" max="6149" width="15.28515625" style="86" customWidth="1"/>
    <col min="6150" max="6150" width="8.85546875" style="86" customWidth="1"/>
    <col min="6151" max="6151" width="15.28515625" style="86" customWidth="1"/>
    <col min="6152" max="6152" width="15.42578125" style="86" customWidth="1"/>
    <col min="6153" max="6153" width="8.85546875" style="86" customWidth="1"/>
    <col min="6154" max="6154" width="23.28515625" style="86" customWidth="1"/>
    <col min="6155" max="6155" width="8.85546875" style="86" customWidth="1"/>
    <col min="6156" max="6157" width="12.85546875" style="86" customWidth="1"/>
    <col min="6158" max="6159" width="12.42578125" style="86" customWidth="1"/>
    <col min="6160" max="6160" width="18.85546875" style="86" customWidth="1"/>
    <col min="6161" max="6162" width="8.85546875" style="86" customWidth="1"/>
    <col min="6163" max="6163" width="15.28515625" style="86" bestFit="1" customWidth="1"/>
    <col min="6164" max="6164" width="14.85546875" style="86" bestFit="1" customWidth="1"/>
    <col min="6165" max="6166" width="8.85546875" style="86" customWidth="1"/>
    <col min="6167" max="6399" width="9.140625" style="86"/>
    <col min="6400" max="6400" width="45.5703125" style="86" customWidth="1"/>
    <col min="6401" max="6401" width="15.7109375" style="86" customWidth="1"/>
    <col min="6402" max="6402" width="10.28515625" style="86" customWidth="1"/>
    <col min="6403" max="6403" width="18.7109375" style="86" customWidth="1"/>
    <col min="6404" max="6404" width="28.5703125" style="86" customWidth="1"/>
    <col min="6405" max="6405" width="15.28515625" style="86" customWidth="1"/>
    <col min="6406" max="6406" width="8.85546875" style="86" customWidth="1"/>
    <col min="6407" max="6407" width="15.28515625" style="86" customWidth="1"/>
    <col min="6408" max="6408" width="15.42578125" style="86" customWidth="1"/>
    <col min="6409" max="6409" width="8.85546875" style="86" customWidth="1"/>
    <col min="6410" max="6410" width="23.28515625" style="86" customWidth="1"/>
    <col min="6411" max="6411" width="8.85546875" style="86" customWidth="1"/>
    <col min="6412" max="6413" width="12.85546875" style="86" customWidth="1"/>
    <col min="6414" max="6415" width="12.42578125" style="86" customWidth="1"/>
    <col min="6416" max="6416" width="18.85546875" style="86" customWidth="1"/>
    <col min="6417" max="6418" width="8.85546875" style="86" customWidth="1"/>
    <col min="6419" max="6419" width="15.28515625" style="86" bestFit="1" customWidth="1"/>
    <col min="6420" max="6420" width="14.85546875" style="86" bestFit="1" customWidth="1"/>
    <col min="6421" max="6422" width="8.85546875" style="86" customWidth="1"/>
    <col min="6423" max="6655" width="9.140625" style="86"/>
    <col min="6656" max="6656" width="45.5703125" style="86" customWidth="1"/>
    <col min="6657" max="6657" width="15.7109375" style="86" customWidth="1"/>
    <col min="6658" max="6658" width="10.28515625" style="86" customWidth="1"/>
    <col min="6659" max="6659" width="18.7109375" style="86" customWidth="1"/>
    <col min="6660" max="6660" width="28.5703125" style="86" customWidth="1"/>
    <col min="6661" max="6661" width="15.28515625" style="86" customWidth="1"/>
    <col min="6662" max="6662" width="8.85546875" style="86" customWidth="1"/>
    <col min="6663" max="6663" width="15.28515625" style="86" customWidth="1"/>
    <col min="6664" max="6664" width="15.42578125" style="86" customWidth="1"/>
    <col min="6665" max="6665" width="8.85546875" style="86" customWidth="1"/>
    <col min="6666" max="6666" width="23.28515625" style="86" customWidth="1"/>
    <col min="6667" max="6667" width="8.85546875" style="86" customWidth="1"/>
    <col min="6668" max="6669" width="12.85546875" style="86" customWidth="1"/>
    <col min="6670" max="6671" width="12.42578125" style="86" customWidth="1"/>
    <col min="6672" max="6672" width="18.85546875" style="86" customWidth="1"/>
    <col min="6673" max="6674" width="8.85546875" style="86" customWidth="1"/>
    <col min="6675" max="6675" width="15.28515625" style="86" bestFit="1" customWidth="1"/>
    <col min="6676" max="6676" width="14.85546875" style="86" bestFit="1" customWidth="1"/>
    <col min="6677" max="6678" width="8.85546875" style="86" customWidth="1"/>
    <col min="6679" max="6911" width="9.140625" style="86"/>
    <col min="6912" max="6912" width="45.5703125" style="86" customWidth="1"/>
    <col min="6913" max="6913" width="15.7109375" style="86" customWidth="1"/>
    <col min="6914" max="6914" width="10.28515625" style="86" customWidth="1"/>
    <col min="6915" max="6915" width="18.7109375" style="86" customWidth="1"/>
    <col min="6916" max="6916" width="28.5703125" style="86" customWidth="1"/>
    <col min="6917" max="6917" width="15.28515625" style="86" customWidth="1"/>
    <col min="6918" max="6918" width="8.85546875" style="86" customWidth="1"/>
    <col min="6919" max="6919" width="15.28515625" style="86" customWidth="1"/>
    <col min="6920" max="6920" width="15.42578125" style="86" customWidth="1"/>
    <col min="6921" max="6921" width="8.85546875" style="86" customWidth="1"/>
    <col min="6922" max="6922" width="23.28515625" style="86" customWidth="1"/>
    <col min="6923" max="6923" width="8.85546875" style="86" customWidth="1"/>
    <col min="6924" max="6925" width="12.85546875" style="86" customWidth="1"/>
    <col min="6926" max="6927" width="12.42578125" style="86" customWidth="1"/>
    <col min="6928" max="6928" width="18.85546875" style="86" customWidth="1"/>
    <col min="6929" max="6930" width="8.85546875" style="86" customWidth="1"/>
    <col min="6931" max="6931" width="15.28515625" style="86" bestFit="1" customWidth="1"/>
    <col min="6932" max="6932" width="14.85546875" style="86" bestFit="1" customWidth="1"/>
    <col min="6933" max="6934" width="8.85546875" style="86" customWidth="1"/>
    <col min="6935" max="7167" width="9.140625" style="86"/>
    <col min="7168" max="7168" width="45.5703125" style="86" customWidth="1"/>
    <col min="7169" max="7169" width="15.7109375" style="86" customWidth="1"/>
    <col min="7170" max="7170" width="10.28515625" style="86" customWidth="1"/>
    <col min="7171" max="7171" width="18.7109375" style="86" customWidth="1"/>
    <col min="7172" max="7172" width="28.5703125" style="86" customWidth="1"/>
    <col min="7173" max="7173" width="15.28515625" style="86" customWidth="1"/>
    <col min="7174" max="7174" width="8.85546875" style="86" customWidth="1"/>
    <col min="7175" max="7175" width="15.28515625" style="86" customWidth="1"/>
    <col min="7176" max="7176" width="15.42578125" style="86" customWidth="1"/>
    <col min="7177" max="7177" width="8.85546875" style="86" customWidth="1"/>
    <col min="7178" max="7178" width="23.28515625" style="86" customWidth="1"/>
    <col min="7179" max="7179" width="8.85546875" style="86" customWidth="1"/>
    <col min="7180" max="7181" width="12.85546875" style="86" customWidth="1"/>
    <col min="7182" max="7183" width="12.42578125" style="86" customWidth="1"/>
    <col min="7184" max="7184" width="18.85546875" style="86" customWidth="1"/>
    <col min="7185" max="7186" width="8.85546875" style="86" customWidth="1"/>
    <col min="7187" max="7187" width="15.28515625" style="86" bestFit="1" customWidth="1"/>
    <col min="7188" max="7188" width="14.85546875" style="86" bestFit="1" customWidth="1"/>
    <col min="7189" max="7190" width="8.85546875" style="86" customWidth="1"/>
    <col min="7191" max="7423" width="9.140625" style="86"/>
    <col min="7424" max="7424" width="45.5703125" style="86" customWidth="1"/>
    <col min="7425" max="7425" width="15.7109375" style="86" customWidth="1"/>
    <col min="7426" max="7426" width="10.28515625" style="86" customWidth="1"/>
    <col min="7427" max="7427" width="18.7109375" style="86" customWidth="1"/>
    <col min="7428" max="7428" width="28.5703125" style="86" customWidth="1"/>
    <col min="7429" max="7429" width="15.28515625" style="86" customWidth="1"/>
    <col min="7430" max="7430" width="8.85546875" style="86" customWidth="1"/>
    <col min="7431" max="7431" width="15.28515625" style="86" customWidth="1"/>
    <col min="7432" max="7432" width="15.42578125" style="86" customWidth="1"/>
    <col min="7433" max="7433" width="8.85546875" style="86" customWidth="1"/>
    <col min="7434" max="7434" width="23.28515625" style="86" customWidth="1"/>
    <col min="7435" max="7435" width="8.85546875" style="86" customWidth="1"/>
    <col min="7436" max="7437" width="12.85546875" style="86" customWidth="1"/>
    <col min="7438" max="7439" width="12.42578125" style="86" customWidth="1"/>
    <col min="7440" max="7440" width="18.85546875" style="86" customWidth="1"/>
    <col min="7441" max="7442" width="8.85546875" style="86" customWidth="1"/>
    <col min="7443" max="7443" width="15.28515625" style="86" bestFit="1" customWidth="1"/>
    <col min="7444" max="7444" width="14.85546875" style="86" bestFit="1" customWidth="1"/>
    <col min="7445" max="7446" width="8.85546875" style="86" customWidth="1"/>
    <col min="7447" max="7679" width="9.140625" style="86"/>
    <col min="7680" max="7680" width="45.5703125" style="86" customWidth="1"/>
    <col min="7681" max="7681" width="15.7109375" style="86" customWidth="1"/>
    <col min="7682" max="7682" width="10.28515625" style="86" customWidth="1"/>
    <col min="7683" max="7683" width="18.7109375" style="86" customWidth="1"/>
    <col min="7684" max="7684" width="28.5703125" style="86" customWidth="1"/>
    <col min="7685" max="7685" width="15.28515625" style="86" customWidth="1"/>
    <col min="7686" max="7686" width="8.85546875" style="86" customWidth="1"/>
    <col min="7687" max="7687" width="15.28515625" style="86" customWidth="1"/>
    <col min="7688" max="7688" width="15.42578125" style="86" customWidth="1"/>
    <col min="7689" max="7689" width="8.85546875" style="86" customWidth="1"/>
    <col min="7690" max="7690" width="23.28515625" style="86" customWidth="1"/>
    <col min="7691" max="7691" width="8.85546875" style="86" customWidth="1"/>
    <col min="7692" max="7693" width="12.85546875" style="86" customWidth="1"/>
    <col min="7694" max="7695" width="12.42578125" style="86" customWidth="1"/>
    <col min="7696" max="7696" width="18.85546875" style="86" customWidth="1"/>
    <col min="7697" max="7698" width="8.85546875" style="86" customWidth="1"/>
    <col min="7699" max="7699" width="15.28515625" style="86" bestFit="1" customWidth="1"/>
    <col min="7700" max="7700" width="14.85546875" style="86" bestFit="1" customWidth="1"/>
    <col min="7701" max="7702" width="8.85546875" style="86" customWidth="1"/>
    <col min="7703" max="7935" width="9.140625" style="86"/>
    <col min="7936" max="7936" width="45.5703125" style="86" customWidth="1"/>
    <col min="7937" max="7937" width="15.7109375" style="86" customWidth="1"/>
    <col min="7938" max="7938" width="10.28515625" style="86" customWidth="1"/>
    <col min="7939" max="7939" width="18.7109375" style="86" customWidth="1"/>
    <col min="7940" max="7940" width="28.5703125" style="86" customWidth="1"/>
    <col min="7941" max="7941" width="15.28515625" style="86" customWidth="1"/>
    <col min="7942" max="7942" width="8.85546875" style="86" customWidth="1"/>
    <col min="7943" max="7943" width="15.28515625" style="86" customWidth="1"/>
    <col min="7944" max="7944" width="15.42578125" style="86" customWidth="1"/>
    <col min="7945" max="7945" width="8.85546875" style="86" customWidth="1"/>
    <col min="7946" max="7946" width="23.28515625" style="86" customWidth="1"/>
    <col min="7947" max="7947" width="8.85546875" style="86" customWidth="1"/>
    <col min="7948" max="7949" width="12.85546875" style="86" customWidth="1"/>
    <col min="7950" max="7951" width="12.42578125" style="86" customWidth="1"/>
    <col min="7952" max="7952" width="18.85546875" style="86" customWidth="1"/>
    <col min="7953" max="7954" width="8.85546875" style="86" customWidth="1"/>
    <col min="7955" max="7955" width="15.28515625" style="86" bestFit="1" customWidth="1"/>
    <col min="7956" max="7956" width="14.85546875" style="86" bestFit="1" customWidth="1"/>
    <col min="7957" max="7958" width="8.85546875" style="86" customWidth="1"/>
    <col min="7959" max="8191" width="9.140625" style="86"/>
    <col min="8192" max="8192" width="45.5703125" style="86" customWidth="1"/>
    <col min="8193" max="8193" width="15.7109375" style="86" customWidth="1"/>
    <col min="8194" max="8194" width="10.28515625" style="86" customWidth="1"/>
    <col min="8195" max="8195" width="18.7109375" style="86" customWidth="1"/>
    <col min="8196" max="8196" width="28.5703125" style="86" customWidth="1"/>
    <col min="8197" max="8197" width="15.28515625" style="86" customWidth="1"/>
    <col min="8198" max="8198" width="8.85546875" style="86" customWidth="1"/>
    <col min="8199" max="8199" width="15.28515625" style="86" customWidth="1"/>
    <col min="8200" max="8200" width="15.42578125" style="86" customWidth="1"/>
    <col min="8201" max="8201" width="8.85546875" style="86" customWidth="1"/>
    <col min="8202" max="8202" width="23.28515625" style="86" customWidth="1"/>
    <col min="8203" max="8203" width="8.85546875" style="86" customWidth="1"/>
    <col min="8204" max="8205" width="12.85546875" style="86" customWidth="1"/>
    <col min="8206" max="8207" width="12.42578125" style="86" customWidth="1"/>
    <col min="8208" max="8208" width="18.85546875" style="86" customWidth="1"/>
    <col min="8209" max="8210" width="8.85546875" style="86" customWidth="1"/>
    <col min="8211" max="8211" width="15.28515625" style="86" bestFit="1" customWidth="1"/>
    <col min="8212" max="8212" width="14.85546875" style="86" bestFit="1" customWidth="1"/>
    <col min="8213" max="8214" width="8.85546875" style="86" customWidth="1"/>
    <col min="8215" max="8447" width="9.140625" style="86"/>
    <col min="8448" max="8448" width="45.5703125" style="86" customWidth="1"/>
    <col min="8449" max="8449" width="15.7109375" style="86" customWidth="1"/>
    <col min="8450" max="8450" width="10.28515625" style="86" customWidth="1"/>
    <col min="8451" max="8451" width="18.7109375" style="86" customWidth="1"/>
    <col min="8452" max="8452" width="28.5703125" style="86" customWidth="1"/>
    <col min="8453" max="8453" width="15.28515625" style="86" customWidth="1"/>
    <col min="8454" max="8454" width="8.85546875" style="86" customWidth="1"/>
    <col min="8455" max="8455" width="15.28515625" style="86" customWidth="1"/>
    <col min="8456" max="8456" width="15.42578125" style="86" customWidth="1"/>
    <col min="8457" max="8457" width="8.85546875" style="86" customWidth="1"/>
    <col min="8458" max="8458" width="23.28515625" style="86" customWidth="1"/>
    <col min="8459" max="8459" width="8.85546875" style="86" customWidth="1"/>
    <col min="8460" max="8461" width="12.85546875" style="86" customWidth="1"/>
    <col min="8462" max="8463" width="12.42578125" style="86" customWidth="1"/>
    <col min="8464" max="8464" width="18.85546875" style="86" customWidth="1"/>
    <col min="8465" max="8466" width="8.85546875" style="86" customWidth="1"/>
    <col min="8467" max="8467" width="15.28515625" style="86" bestFit="1" customWidth="1"/>
    <col min="8468" max="8468" width="14.85546875" style="86" bestFit="1" customWidth="1"/>
    <col min="8469" max="8470" width="8.85546875" style="86" customWidth="1"/>
    <col min="8471" max="8703" width="9.140625" style="86"/>
    <col min="8704" max="8704" width="45.5703125" style="86" customWidth="1"/>
    <col min="8705" max="8705" width="15.7109375" style="86" customWidth="1"/>
    <col min="8706" max="8706" width="10.28515625" style="86" customWidth="1"/>
    <col min="8707" max="8707" width="18.7109375" style="86" customWidth="1"/>
    <col min="8708" max="8708" width="28.5703125" style="86" customWidth="1"/>
    <col min="8709" max="8709" width="15.28515625" style="86" customWidth="1"/>
    <col min="8710" max="8710" width="8.85546875" style="86" customWidth="1"/>
    <col min="8711" max="8711" width="15.28515625" style="86" customWidth="1"/>
    <col min="8712" max="8712" width="15.42578125" style="86" customWidth="1"/>
    <col min="8713" max="8713" width="8.85546875" style="86" customWidth="1"/>
    <col min="8714" max="8714" width="23.28515625" style="86" customWidth="1"/>
    <col min="8715" max="8715" width="8.85546875" style="86" customWidth="1"/>
    <col min="8716" max="8717" width="12.85546875" style="86" customWidth="1"/>
    <col min="8718" max="8719" width="12.42578125" style="86" customWidth="1"/>
    <col min="8720" max="8720" width="18.85546875" style="86" customWidth="1"/>
    <col min="8721" max="8722" width="8.85546875" style="86" customWidth="1"/>
    <col min="8723" max="8723" width="15.28515625" style="86" bestFit="1" customWidth="1"/>
    <col min="8724" max="8724" width="14.85546875" style="86" bestFit="1" customWidth="1"/>
    <col min="8725" max="8726" width="8.85546875" style="86" customWidth="1"/>
    <col min="8727" max="8959" width="9.140625" style="86"/>
    <col min="8960" max="8960" width="45.5703125" style="86" customWidth="1"/>
    <col min="8961" max="8961" width="15.7109375" style="86" customWidth="1"/>
    <col min="8962" max="8962" width="10.28515625" style="86" customWidth="1"/>
    <col min="8963" max="8963" width="18.7109375" style="86" customWidth="1"/>
    <col min="8964" max="8964" width="28.5703125" style="86" customWidth="1"/>
    <col min="8965" max="8965" width="15.28515625" style="86" customWidth="1"/>
    <col min="8966" max="8966" width="8.85546875" style="86" customWidth="1"/>
    <col min="8967" max="8967" width="15.28515625" style="86" customWidth="1"/>
    <col min="8968" max="8968" width="15.42578125" style="86" customWidth="1"/>
    <col min="8969" max="8969" width="8.85546875" style="86" customWidth="1"/>
    <col min="8970" max="8970" width="23.28515625" style="86" customWidth="1"/>
    <col min="8971" max="8971" width="8.85546875" style="86" customWidth="1"/>
    <col min="8972" max="8973" width="12.85546875" style="86" customWidth="1"/>
    <col min="8974" max="8975" width="12.42578125" style="86" customWidth="1"/>
    <col min="8976" max="8976" width="18.85546875" style="86" customWidth="1"/>
    <col min="8977" max="8978" width="8.85546875" style="86" customWidth="1"/>
    <col min="8979" max="8979" width="15.28515625" style="86" bestFit="1" customWidth="1"/>
    <col min="8980" max="8980" width="14.85546875" style="86" bestFit="1" customWidth="1"/>
    <col min="8981" max="8982" width="8.85546875" style="86" customWidth="1"/>
    <col min="8983" max="9215" width="9.140625" style="86"/>
    <col min="9216" max="9216" width="45.5703125" style="86" customWidth="1"/>
    <col min="9217" max="9217" width="15.7109375" style="86" customWidth="1"/>
    <col min="9218" max="9218" width="10.28515625" style="86" customWidth="1"/>
    <col min="9219" max="9219" width="18.7109375" style="86" customWidth="1"/>
    <col min="9220" max="9220" width="28.5703125" style="86" customWidth="1"/>
    <col min="9221" max="9221" width="15.28515625" style="86" customWidth="1"/>
    <col min="9222" max="9222" width="8.85546875" style="86" customWidth="1"/>
    <col min="9223" max="9223" width="15.28515625" style="86" customWidth="1"/>
    <col min="9224" max="9224" width="15.42578125" style="86" customWidth="1"/>
    <col min="9225" max="9225" width="8.85546875" style="86" customWidth="1"/>
    <col min="9226" max="9226" width="23.28515625" style="86" customWidth="1"/>
    <col min="9227" max="9227" width="8.85546875" style="86" customWidth="1"/>
    <col min="9228" max="9229" width="12.85546875" style="86" customWidth="1"/>
    <col min="9230" max="9231" width="12.42578125" style="86" customWidth="1"/>
    <col min="9232" max="9232" width="18.85546875" style="86" customWidth="1"/>
    <col min="9233" max="9234" width="8.85546875" style="86" customWidth="1"/>
    <col min="9235" max="9235" width="15.28515625" style="86" bestFit="1" customWidth="1"/>
    <col min="9236" max="9236" width="14.85546875" style="86" bestFit="1" customWidth="1"/>
    <col min="9237" max="9238" width="8.85546875" style="86" customWidth="1"/>
    <col min="9239" max="9471" width="9.140625" style="86"/>
    <col min="9472" max="9472" width="45.5703125" style="86" customWidth="1"/>
    <col min="9473" max="9473" width="15.7109375" style="86" customWidth="1"/>
    <col min="9474" max="9474" width="10.28515625" style="86" customWidth="1"/>
    <col min="9475" max="9475" width="18.7109375" style="86" customWidth="1"/>
    <col min="9476" max="9476" width="28.5703125" style="86" customWidth="1"/>
    <col min="9477" max="9477" width="15.28515625" style="86" customWidth="1"/>
    <col min="9478" max="9478" width="8.85546875" style="86" customWidth="1"/>
    <col min="9479" max="9479" width="15.28515625" style="86" customWidth="1"/>
    <col min="9480" max="9480" width="15.42578125" style="86" customWidth="1"/>
    <col min="9481" max="9481" width="8.85546875" style="86" customWidth="1"/>
    <col min="9482" max="9482" width="23.28515625" style="86" customWidth="1"/>
    <col min="9483" max="9483" width="8.85546875" style="86" customWidth="1"/>
    <col min="9484" max="9485" width="12.85546875" style="86" customWidth="1"/>
    <col min="9486" max="9487" width="12.42578125" style="86" customWidth="1"/>
    <col min="9488" max="9488" width="18.85546875" style="86" customWidth="1"/>
    <col min="9489" max="9490" width="8.85546875" style="86" customWidth="1"/>
    <col min="9491" max="9491" width="15.28515625" style="86" bestFit="1" customWidth="1"/>
    <col min="9492" max="9492" width="14.85546875" style="86" bestFit="1" customWidth="1"/>
    <col min="9493" max="9494" width="8.85546875" style="86" customWidth="1"/>
    <col min="9495" max="9727" width="9.140625" style="86"/>
    <col min="9728" max="9728" width="45.5703125" style="86" customWidth="1"/>
    <col min="9729" max="9729" width="15.7109375" style="86" customWidth="1"/>
    <col min="9730" max="9730" width="10.28515625" style="86" customWidth="1"/>
    <col min="9731" max="9731" width="18.7109375" style="86" customWidth="1"/>
    <col min="9732" max="9732" width="28.5703125" style="86" customWidth="1"/>
    <col min="9733" max="9733" width="15.28515625" style="86" customWidth="1"/>
    <col min="9734" max="9734" width="8.85546875" style="86" customWidth="1"/>
    <col min="9735" max="9735" width="15.28515625" style="86" customWidth="1"/>
    <col min="9736" max="9736" width="15.42578125" style="86" customWidth="1"/>
    <col min="9737" max="9737" width="8.85546875" style="86" customWidth="1"/>
    <col min="9738" max="9738" width="23.28515625" style="86" customWidth="1"/>
    <col min="9739" max="9739" width="8.85546875" style="86" customWidth="1"/>
    <col min="9740" max="9741" width="12.85546875" style="86" customWidth="1"/>
    <col min="9742" max="9743" width="12.42578125" style="86" customWidth="1"/>
    <col min="9744" max="9744" width="18.85546875" style="86" customWidth="1"/>
    <col min="9745" max="9746" width="8.85546875" style="86" customWidth="1"/>
    <col min="9747" max="9747" width="15.28515625" style="86" bestFit="1" customWidth="1"/>
    <col min="9748" max="9748" width="14.85546875" style="86" bestFit="1" customWidth="1"/>
    <col min="9749" max="9750" width="8.85546875" style="86" customWidth="1"/>
    <col min="9751" max="9983" width="9.140625" style="86"/>
    <col min="9984" max="9984" width="45.5703125" style="86" customWidth="1"/>
    <col min="9985" max="9985" width="15.7109375" style="86" customWidth="1"/>
    <col min="9986" max="9986" width="10.28515625" style="86" customWidth="1"/>
    <col min="9987" max="9987" width="18.7109375" style="86" customWidth="1"/>
    <col min="9988" max="9988" width="28.5703125" style="86" customWidth="1"/>
    <col min="9989" max="9989" width="15.28515625" style="86" customWidth="1"/>
    <col min="9990" max="9990" width="8.85546875" style="86" customWidth="1"/>
    <col min="9991" max="9991" width="15.28515625" style="86" customWidth="1"/>
    <col min="9992" max="9992" width="15.42578125" style="86" customWidth="1"/>
    <col min="9993" max="9993" width="8.85546875" style="86" customWidth="1"/>
    <col min="9994" max="9994" width="23.28515625" style="86" customWidth="1"/>
    <col min="9995" max="9995" width="8.85546875" style="86" customWidth="1"/>
    <col min="9996" max="9997" width="12.85546875" style="86" customWidth="1"/>
    <col min="9998" max="9999" width="12.42578125" style="86" customWidth="1"/>
    <col min="10000" max="10000" width="18.85546875" style="86" customWidth="1"/>
    <col min="10001" max="10002" width="8.85546875" style="86" customWidth="1"/>
    <col min="10003" max="10003" width="15.28515625" style="86" bestFit="1" customWidth="1"/>
    <col min="10004" max="10004" width="14.85546875" style="86" bestFit="1" customWidth="1"/>
    <col min="10005" max="10006" width="8.85546875" style="86" customWidth="1"/>
    <col min="10007" max="10239" width="9.140625" style="86"/>
    <col min="10240" max="10240" width="45.5703125" style="86" customWidth="1"/>
    <col min="10241" max="10241" width="15.7109375" style="86" customWidth="1"/>
    <col min="10242" max="10242" width="10.28515625" style="86" customWidth="1"/>
    <col min="10243" max="10243" width="18.7109375" style="86" customWidth="1"/>
    <col min="10244" max="10244" width="28.5703125" style="86" customWidth="1"/>
    <col min="10245" max="10245" width="15.28515625" style="86" customWidth="1"/>
    <col min="10246" max="10246" width="8.85546875" style="86" customWidth="1"/>
    <col min="10247" max="10247" width="15.28515625" style="86" customWidth="1"/>
    <col min="10248" max="10248" width="15.42578125" style="86" customWidth="1"/>
    <col min="10249" max="10249" width="8.85546875" style="86" customWidth="1"/>
    <col min="10250" max="10250" width="23.28515625" style="86" customWidth="1"/>
    <col min="10251" max="10251" width="8.85546875" style="86" customWidth="1"/>
    <col min="10252" max="10253" width="12.85546875" style="86" customWidth="1"/>
    <col min="10254" max="10255" width="12.42578125" style="86" customWidth="1"/>
    <col min="10256" max="10256" width="18.85546875" style="86" customWidth="1"/>
    <col min="10257" max="10258" width="8.85546875" style="86" customWidth="1"/>
    <col min="10259" max="10259" width="15.28515625" style="86" bestFit="1" customWidth="1"/>
    <col min="10260" max="10260" width="14.85546875" style="86" bestFit="1" customWidth="1"/>
    <col min="10261" max="10262" width="8.85546875" style="86" customWidth="1"/>
    <col min="10263" max="10495" width="9.140625" style="86"/>
    <col min="10496" max="10496" width="45.5703125" style="86" customWidth="1"/>
    <col min="10497" max="10497" width="15.7109375" style="86" customWidth="1"/>
    <col min="10498" max="10498" width="10.28515625" style="86" customWidth="1"/>
    <col min="10499" max="10499" width="18.7109375" style="86" customWidth="1"/>
    <col min="10500" max="10500" width="28.5703125" style="86" customWidth="1"/>
    <col min="10501" max="10501" width="15.28515625" style="86" customWidth="1"/>
    <col min="10502" max="10502" width="8.85546875" style="86" customWidth="1"/>
    <col min="10503" max="10503" width="15.28515625" style="86" customWidth="1"/>
    <col min="10504" max="10504" width="15.42578125" style="86" customWidth="1"/>
    <col min="10505" max="10505" width="8.85546875" style="86" customWidth="1"/>
    <col min="10506" max="10506" width="23.28515625" style="86" customWidth="1"/>
    <col min="10507" max="10507" width="8.85546875" style="86" customWidth="1"/>
    <col min="10508" max="10509" width="12.85546875" style="86" customWidth="1"/>
    <col min="10510" max="10511" width="12.42578125" style="86" customWidth="1"/>
    <col min="10512" max="10512" width="18.85546875" style="86" customWidth="1"/>
    <col min="10513" max="10514" width="8.85546875" style="86" customWidth="1"/>
    <col min="10515" max="10515" width="15.28515625" style="86" bestFit="1" customWidth="1"/>
    <col min="10516" max="10516" width="14.85546875" style="86" bestFit="1" customWidth="1"/>
    <col min="10517" max="10518" width="8.85546875" style="86" customWidth="1"/>
    <col min="10519" max="10751" width="9.140625" style="86"/>
    <col min="10752" max="10752" width="45.5703125" style="86" customWidth="1"/>
    <col min="10753" max="10753" width="15.7109375" style="86" customWidth="1"/>
    <col min="10754" max="10754" width="10.28515625" style="86" customWidth="1"/>
    <col min="10755" max="10755" width="18.7109375" style="86" customWidth="1"/>
    <col min="10756" max="10756" width="28.5703125" style="86" customWidth="1"/>
    <col min="10757" max="10757" width="15.28515625" style="86" customWidth="1"/>
    <col min="10758" max="10758" width="8.85546875" style="86" customWidth="1"/>
    <col min="10759" max="10759" width="15.28515625" style="86" customWidth="1"/>
    <col min="10760" max="10760" width="15.42578125" style="86" customWidth="1"/>
    <col min="10761" max="10761" width="8.85546875" style="86" customWidth="1"/>
    <col min="10762" max="10762" width="23.28515625" style="86" customWidth="1"/>
    <col min="10763" max="10763" width="8.85546875" style="86" customWidth="1"/>
    <col min="10764" max="10765" width="12.85546875" style="86" customWidth="1"/>
    <col min="10766" max="10767" width="12.42578125" style="86" customWidth="1"/>
    <col min="10768" max="10768" width="18.85546875" style="86" customWidth="1"/>
    <col min="10769" max="10770" width="8.85546875" style="86" customWidth="1"/>
    <col min="10771" max="10771" width="15.28515625" style="86" bestFit="1" customWidth="1"/>
    <col min="10772" max="10772" width="14.85546875" style="86" bestFit="1" customWidth="1"/>
    <col min="10773" max="10774" width="8.85546875" style="86" customWidth="1"/>
    <col min="10775" max="11007" width="9.140625" style="86"/>
    <col min="11008" max="11008" width="45.5703125" style="86" customWidth="1"/>
    <col min="11009" max="11009" width="15.7109375" style="86" customWidth="1"/>
    <col min="11010" max="11010" width="10.28515625" style="86" customWidth="1"/>
    <col min="11011" max="11011" width="18.7109375" style="86" customWidth="1"/>
    <col min="11012" max="11012" width="28.5703125" style="86" customWidth="1"/>
    <col min="11013" max="11013" width="15.28515625" style="86" customWidth="1"/>
    <col min="11014" max="11014" width="8.85546875" style="86" customWidth="1"/>
    <col min="11015" max="11015" width="15.28515625" style="86" customWidth="1"/>
    <col min="11016" max="11016" width="15.42578125" style="86" customWidth="1"/>
    <col min="11017" max="11017" width="8.85546875" style="86" customWidth="1"/>
    <col min="11018" max="11018" width="23.28515625" style="86" customWidth="1"/>
    <col min="11019" max="11019" width="8.85546875" style="86" customWidth="1"/>
    <col min="11020" max="11021" width="12.85546875" style="86" customWidth="1"/>
    <col min="11022" max="11023" width="12.42578125" style="86" customWidth="1"/>
    <col min="11024" max="11024" width="18.85546875" style="86" customWidth="1"/>
    <col min="11025" max="11026" width="8.85546875" style="86" customWidth="1"/>
    <col min="11027" max="11027" width="15.28515625" style="86" bestFit="1" customWidth="1"/>
    <col min="11028" max="11028" width="14.85546875" style="86" bestFit="1" customWidth="1"/>
    <col min="11029" max="11030" width="8.85546875" style="86" customWidth="1"/>
    <col min="11031" max="11263" width="9.140625" style="86"/>
    <col min="11264" max="11264" width="45.5703125" style="86" customWidth="1"/>
    <col min="11265" max="11265" width="15.7109375" style="86" customWidth="1"/>
    <col min="11266" max="11266" width="10.28515625" style="86" customWidth="1"/>
    <col min="11267" max="11267" width="18.7109375" style="86" customWidth="1"/>
    <col min="11268" max="11268" width="28.5703125" style="86" customWidth="1"/>
    <col min="11269" max="11269" width="15.28515625" style="86" customWidth="1"/>
    <col min="11270" max="11270" width="8.85546875" style="86" customWidth="1"/>
    <col min="11271" max="11271" width="15.28515625" style="86" customWidth="1"/>
    <col min="11272" max="11272" width="15.42578125" style="86" customWidth="1"/>
    <col min="11273" max="11273" width="8.85546875" style="86" customWidth="1"/>
    <col min="11274" max="11274" width="23.28515625" style="86" customWidth="1"/>
    <col min="11275" max="11275" width="8.85546875" style="86" customWidth="1"/>
    <col min="11276" max="11277" width="12.85546875" style="86" customWidth="1"/>
    <col min="11278" max="11279" width="12.42578125" style="86" customWidth="1"/>
    <col min="11280" max="11280" width="18.85546875" style="86" customWidth="1"/>
    <col min="11281" max="11282" width="8.85546875" style="86" customWidth="1"/>
    <col min="11283" max="11283" width="15.28515625" style="86" bestFit="1" customWidth="1"/>
    <col min="11284" max="11284" width="14.85546875" style="86" bestFit="1" customWidth="1"/>
    <col min="11285" max="11286" width="8.85546875" style="86" customWidth="1"/>
    <col min="11287" max="11519" width="9.140625" style="86"/>
    <col min="11520" max="11520" width="45.5703125" style="86" customWidth="1"/>
    <col min="11521" max="11521" width="15.7109375" style="86" customWidth="1"/>
    <col min="11522" max="11522" width="10.28515625" style="86" customWidth="1"/>
    <col min="11523" max="11523" width="18.7109375" style="86" customWidth="1"/>
    <col min="11524" max="11524" width="28.5703125" style="86" customWidth="1"/>
    <col min="11525" max="11525" width="15.28515625" style="86" customWidth="1"/>
    <col min="11526" max="11526" width="8.85546875" style="86" customWidth="1"/>
    <col min="11527" max="11527" width="15.28515625" style="86" customWidth="1"/>
    <col min="11528" max="11528" width="15.42578125" style="86" customWidth="1"/>
    <col min="11529" max="11529" width="8.85546875" style="86" customWidth="1"/>
    <col min="11530" max="11530" width="23.28515625" style="86" customWidth="1"/>
    <col min="11531" max="11531" width="8.85546875" style="86" customWidth="1"/>
    <col min="11532" max="11533" width="12.85546875" style="86" customWidth="1"/>
    <col min="11534" max="11535" width="12.42578125" style="86" customWidth="1"/>
    <col min="11536" max="11536" width="18.85546875" style="86" customWidth="1"/>
    <col min="11537" max="11538" width="8.85546875" style="86" customWidth="1"/>
    <col min="11539" max="11539" width="15.28515625" style="86" bestFit="1" customWidth="1"/>
    <col min="11540" max="11540" width="14.85546875" style="86" bestFit="1" customWidth="1"/>
    <col min="11541" max="11542" width="8.85546875" style="86" customWidth="1"/>
    <col min="11543" max="11775" width="9.140625" style="86"/>
    <col min="11776" max="11776" width="45.5703125" style="86" customWidth="1"/>
    <col min="11777" max="11777" width="15.7109375" style="86" customWidth="1"/>
    <col min="11778" max="11778" width="10.28515625" style="86" customWidth="1"/>
    <col min="11779" max="11779" width="18.7109375" style="86" customWidth="1"/>
    <col min="11780" max="11780" width="28.5703125" style="86" customWidth="1"/>
    <col min="11781" max="11781" width="15.28515625" style="86" customWidth="1"/>
    <col min="11782" max="11782" width="8.85546875" style="86" customWidth="1"/>
    <col min="11783" max="11783" width="15.28515625" style="86" customWidth="1"/>
    <col min="11784" max="11784" width="15.42578125" style="86" customWidth="1"/>
    <col min="11785" max="11785" width="8.85546875" style="86" customWidth="1"/>
    <col min="11786" max="11786" width="23.28515625" style="86" customWidth="1"/>
    <col min="11787" max="11787" width="8.85546875" style="86" customWidth="1"/>
    <col min="11788" max="11789" width="12.85546875" style="86" customWidth="1"/>
    <col min="11790" max="11791" width="12.42578125" style="86" customWidth="1"/>
    <col min="11792" max="11792" width="18.85546875" style="86" customWidth="1"/>
    <col min="11793" max="11794" width="8.85546875" style="86" customWidth="1"/>
    <col min="11795" max="11795" width="15.28515625" style="86" bestFit="1" customWidth="1"/>
    <col min="11796" max="11796" width="14.85546875" style="86" bestFit="1" customWidth="1"/>
    <col min="11797" max="11798" width="8.85546875" style="86" customWidth="1"/>
    <col min="11799" max="12031" width="9.140625" style="86"/>
    <col min="12032" max="12032" width="45.5703125" style="86" customWidth="1"/>
    <col min="12033" max="12033" width="15.7109375" style="86" customWidth="1"/>
    <col min="12034" max="12034" width="10.28515625" style="86" customWidth="1"/>
    <col min="12035" max="12035" width="18.7109375" style="86" customWidth="1"/>
    <col min="12036" max="12036" width="28.5703125" style="86" customWidth="1"/>
    <col min="12037" max="12037" width="15.28515625" style="86" customWidth="1"/>
    <col min="12038" max="12038" width="8.85546875" style="86" customWidth="1"/>
    <col min="12039" max="12039" width="15.28515625" style="86" customWidth="1"/>
    <col min="12040" max="12040" width="15.42578125" style="86" customWidth="1"/>
    <col min="12041" max="12041" width="8.85546875" style="86" customWidth="1"/>
    <col min="12042" max="12042" width="23.28515625" style="86" customWidth="1"/>
    <col min="12043" max="12043" width="8.85546875" style="86" customWidth="1"/>
    <col min="12044" max="12045" width="12.85546875" style="86" customWidth="1"/>
    <col min="12046" max="12047" width="12.42578125" style="86" customWidth="1"/>
    <col min="12048" max="12048" width="18.85546875" style="86" customWidth="1"/>
    <col min="12049" max="12050" width="8.85546875" style="86" customWidth="1"/>
    <col min="12051" max="12051" width="15.28515625" style="86" bestFit="1" customWidth="1"/>
    <col min="12052" max="12052" width="14.85546875" style="86" bestFit="1" customWidth="1"/>
    <col min="12053" max="12054" width="8.85546875" style="86" customWidth="1"/>
    <col min="12055" max="12287" width="9.140625" style="86"/>
    <col min="12288" max="12288" width="45.5703125" style="86" customWidth="1"/>
    <col min="12289" max="12289" width="15.7109375" style="86" customWidth="1"/>
    <col min="12290" max="12290" width="10.28515625" style="86" customWidth="1"/>
    <col min="12291" max="12291" width="18.7109375" style="86" customWidth="1"/>
    <col min="12292" max="12292" width="28.5703125" style="86" customWidth="1"/>
    <col min="12293" max="12293" width="15.28515625" style="86" customWidth="1"/>
    <col min="12294" max="12294" width="8.85546875" style="86" customWidth="1"/>
    <col min="12295" max="12295" width="15.28515625" style="86" customWidth="1"/>
    <col min="12296" max="12296" width="15.42578125" style="86" customWidth="1"/>
    <col min="12297" max="12297" width="8.85546875" style="86" customWidth="1"/>
    <col min="12298" max="12298" width="23.28515625" style="86" customWidth="1"/>
    <col min="12299" max="12299" width="8.85546875" style="86" customWidth="1"/>
    <col min="12300" max="12301" width="12.85546875" style="86" customWidth="1"/>
    <col min="12302" max="12303" width="12.42578125" style="86" customWidth="1"/>
    <col min="12304" max="12304" width="18.85546875" style="86" customWidth="1"/>
    <col min="12305" max="12306" width="8.85546875" style="86" customWidth="1"/>
    <col min="12307" max="12307" width="15.28515625" style="86" bestFit="1" customWidth="1"/>
    <col min="12308" max="12308" width="14.85546875" style="86" bestFit="1" customWidth="1"/>
    <col min="12309" max="12310" width="8.85546875" style="86" customWidth="1"/>
    <col min="12311" max="12543" width="9.140625" style="86"/>
    <col min="12544" max="12544" width="45.5703125" style="86" customWidth="1"/>
    <col min="12545" max="12545" width="15.7109375" style="86" customWidth="1"/>
    <col min="12546" max="12546" width="10.28515625" style="86" customWidth="1"/>
    <col min="12547" max="12547" width="18.7109375" style="86" customWidth="1"/>
    <col min="12548" max="12548" width="28.5703125" style="86" customWidth="1"/>
    <col min="12549" max="12549" width="15.28515625" style="86" customWidth="1"/>
    <col min="12550" max="12550" width="8.85546875" style="86" customWidth="1"/>
    <col min="12551" max="12551" width="15.28515625" style="86" customWidth="1"/>
    <col min="12552" max="12552" width="15.42578125" style="86" customWidth="1"/>
    <col min="12553" max="12553" width="8.85546875" style="86" customWidth="1"/>
    <col min="12554" max="12554" width="23.28515625" style="86" customWidth="1"/>
    <col min="12555" max="12555" width="8.85546875" style="86" customWidth="1"/>
    <col min="12556" max="12557" width="12.85546875" style="86" customWidth="1"/>
    <col min="12558" max="12559" width="12.42578125" style="86" customWidth="1"/>
    <col min="12560" max="12560" width="18.85546875" style="86" customWidth="1"/>
    <col min="12561" max="12562" width="8.85546875" style="86" customWidth="1"/>
    <col min="12563" max="12563" width="15.28515625" style="86" bestFit="1" customWidth="1"/>
    <col min="12564" max="12564" width="14.85546875" style="86" bestFit="1" customWidth="1"/>
    <col min="12565" max="12566" width="8.85546875" style="86" customWidth="1"/>
    <col min="12567" max="12799" width="9.140625" style="86"/>
    <col min="12800" max="12800" width="45.5703125" style="86" customWidth="1"/>
    <col min="12801" max="12801" width="15.7109375" style="86" customWidth="1"/>
    <col min="12802" max="12802" width="10.28515625" style="86" customWidth="1"/>
    <col min="12803" max="12803" width="18.7109375" style="86" customWidth="1"/>
    <col min="12804" max="12804" width="28.5703125" style="86" customWidth="1"/>
    <col min="12805" max="12805" width="15.28515625" style="86" customWidth="1"/>
    <col min="12806" max="12806" width="8.85546875" style="86" customWidth="1"/>
    <col min="12807" max="12807" width="15.28515625" style="86" customWidth="1"/>
    <col min="12808" max="12808" width="15.42578125" style="86" customWidth="1"/>
    <col min="12809" max="12809" width="8.85546875" style="86" customWidth="1"/>
    <col min="12810" max="12810" width="23.28515625" style="86" customWidth="1"/>
    <col min="12811" max="12811" width="8.85546875" style="86" customWidth="1"/>
    <col min="12812" max="12813" width="12.85546875" style="86" customWidth="1"/>
    <col min="12814" max="12815" width="12.42578125" style="86" customWidth="1"/>
    <col min="12816" max="12816" width="18.85546875" style="86" customWidth="1"/>
    <col min="12817" max="12818" width="8.85546875" style="86" customWidth="1"/>
    <col min="12819" max="12819" width="15.28515625" style="86" bestFit="1" customWidth="1"/>
    <col min="12820" max="12820" width="14.85546875" style="86" bestFit="1" customWidth="1"/>
    <col min="12821" max="12822" width="8.85546875" style="86" customWidth="1"/>
    <col min="12823" max="13055" width="9.140625" style="86"/>
    <col min="13056" max="13056" width="45.5703125" style="86" customWidth="1"/>
    <col min="13057" max="13057" width="15.7109375" style="86" customWidth="1"/>
    <col min="13058" max="13058" width="10.28515625" style="86" customWidth="1"/>
    <col min="13059" max="13059" width="18.7109375" style="86" customWidth="1"/>
    <col min="13060" max="13060" width="28.5703125" style="86" customWidth="1"/>
    <col min="13061" max="13061" width="15.28515625" style="86" customWidth="1"/>
    <col min="13062" max="13062" width="8.85546875" style="86" customWidth="1"/>
    <col min="13063" max="13063" width="15.28515625" style="86" customWidth="1"/>
    <col min="13064" max="13064" width="15.42578125" style="86" customWidth="1"/>
    <col min="13065" max="13065" width="8.85546875" style="86" customWidth="1"/>
    <col min="13066" max="13066" width="23.28515625" style="86" customWidth="1"/>
    <col min="13067" max="13067" width="8.85546875" style="86" customWidth="1"/>
    <col min="13068" max="13069" width="12.85546875" style="86" customWidth="1"/>
    <col min="13070" max="13071" width="12.42578125" style="86" customWidth="1"/>
    <col min="13072" max="13072" width="18.85546875" style="86" customWidth="1"/>
    <col min="13073" max="13074" width="8.85546875" style="86" customWidth="1"/>
    <col min="13075" max="13075" width="15.28515625" style="86" bestFit="1" customWidth="1"/>
    <col min="13076" max="13076" width="14.85546875" style="86" bestFit="1" customWidth="1"/>
    <col min="13077" max="13078" width="8.85546875" style="86" customWidth="1"/>
    <col min="13079" max="13311" width="9.140625" style="86"/>
    <col min="13312" max="13312" width="45.5703125" style="86" customWidth="1"/>
    <col min="13313" max="13313" width="15.7109375" style="86" customWidth="1"/>
    <col min="13314" max="13314" width="10.28515625" style="86" customWidth="1"/>
    <col min="13315" max="13315" width="18.7109375" style="86" customWidth="1"/>
    <col min="13316" max="13316" width="28.5703125" style="86" customWidth="1"/>
    <col min="13317" max="13317" width="15.28515625" style="86" customWidth="1"/>
    <col min="13318" max="13318" width="8.85546875" style="86" customWidth="1"/>
    <col min="13319" max="13319" width="15.28515625" style="86" customWidth="1"/>
    <col min="13320" max="13320" width="15.42578125" style="86" customWidth="1"/>
    <col min="13321" max="13321" width="8.85546875" style="86" customWidth="1"/>
    <col min="13322" max="13322" width="23.28515625" style="86" customWidth="1"/>
    <col min="13323" max="13323" width="8.85546875" style="86" customWidth="1"/>
    <col min="13324" max="13325" width="12.85546875" style="86" customWidth="1"/>
    <col min="13326" max="13327" width="12.42578125" style="86" customWidth="1"/>
    <col min="13328" max="13328" width="18.85546875" style="86" customWidth="1"/>
    <col min="13329" max="13330" width="8.85546875" style="86" customWidth="1"/>
    <col min="13331" max="13331" width="15.28515625" style="86" bestFit="1" customWidth="1"/>
    <col min="13332" max="13332" width="14.85546875" style="86" bestFit="1" customWidth="1"/>
    <col min="13333" max="13334" width="8.85546875" style="86" customWidth="1"/>
    <col min="13335" max="13567" width="9.140625" style="86"/>
    <col min="13568" max="13568" width="45.5703125" style="86" customWidth="1"/>
    <col min="13569" max="13569" width="15.7109375" style="86" customWidth="1"/>
    <col min="13570" max="13570" width="10.28515625" style="86" customWidth="1"/>
    <col min="13571" max="13571" width="18.7109375" style="86" customWidth="1"/>
    <col min="13572" max="13572" width="28.5703125" style="86" customWidth="1"/>
    <col min="13573" max="13573" width="15.28515625" style="86" customWidth="1"/>
    <col min="13574" max="13574" width="8.85546875" style="86" customWidth="1"/>
    <col min="13575" max="13575" width="15.28515625" style="86" customWidth="1"/>
    <col min="13576" max="13576" width="15.42578125" style="86" customWidth="1"/>
    <col min="13577" max="13577" width="8.85546875" style="86" customWidth="1"/>
    <col min="13578" max="13578" width="23.28515625" style="86" customWidth="1"/>
    <col min="13579" max="13579" width="8.85546875" style="86" customWidth="1"/>
    <col min="13580" max="13581" width="12.85546875" style="86" customWidth="1"/>
    <col min="13582" max="13583" width="12.42578125" style="86" customWidth="1"/>
    <col min="13584" max="13584" width="18.85546875" style="86" customWidth="1"/>
    <col min="13585" max="13586" width="8.85546875" style="86" customWidth="1"/>
    <col min="13587" max="13587" width="15.28515625" style="86" bestFit="1" customWidth="1"/>
    <col min="13588" max="13588" width="14.85546875" style="86" bestFit="1" customWidth="1"/>
    <col min="13589" max="13590" width="8.85546875" style="86" customWidth="1"/>
    <col min="13591" max="13823" width="9.140625" style="86"/>
    <col min="13824" max="13824" width="45.5703125" style="86" customWidth="1"/>
    <col min="13825" max="13825" width="15.7109375" style="86" customWidth="1"/>
    <col min="13826" max="13826" width="10.28515625" style="86" customWidth="1"/>
    <col min="13827" max="13827" width="18.7109375" style="86" customWidth="1"/>
    <col min="13828" max="13828" width="28.5703125" style="86" customWidth="1"/>
    <col min="13829" max="13829" width="15.28515625" style="86" customWidth="1"/>
    <col min="13830" max="13830" width="8.85546875" style="86" customWidth="1"/>
    <col min="13831" max="13831" width="15.28515625" style="86" customWidth="1"/>
    <col min="13832" max="13832" width="15.42578125" style="86" customWidth="1"/>
    <col min="13833" max="13833" width="8.85546875" style="86" customWidth="1"/>
    <col min="13834" max="13834" width="23.28515625" style="86" customWidth="1"/>
    <col min="13835" max="13835" width="8.85546875" style="86" customWidth="1"/>
    <col min="13836" max="13837" width="12.85546875" style="86" customWidth="1"/>
    <col min="13838" max="13839" width="12.42578125" style="86" customWidth="1"/>
    <col min="13840" max="13840" width="18.85546875" style="86" customWidth="1"/>
    <col min="13841" max="13842" width="8.85546875" style="86" customWidth="1"/>
    <col min="13843" max="13843" width="15.28515625" style="86" bestFit="1" customWidth="1"/>
    <col min="13844" max="13844" width="14.85546875" style="86" bestFit="1" customWidth="1"/>
    <col min="13845" max="13846" width="8.85546875" style="86" customWidth="1"/>
    <col min="13847" max="14079" width="9.140625" style="86"/>
    <col min="14080" max="14080" width="45.5703125" style="86" customWidth="1"/>
    <col min="14081" max="14081" width="15.7109375" style="86" customWidth="1"/>
    <col min="14082" max="14082" width="10.28515625" style="86" customWidth="1"/>
    <col min="14083" max="14083" width="18.7109375" style="86" customWidth="1"/>
    <col min="14084" max="14084" width="28.5703125" style="86" customWidth="1"/>
    <col min="14085" max="14085" width="15.28515625" style="86" customWidth="1"/>
    <col min="14086" max="14086" width="8.85546875" style="86" customWidth="1"/>
    <col min="14087" max="14087" width="15.28515625" style="86" customWidth="1"/>
    <col min="14088" max="14088" width="15.42578125" style="86" customWidth="1"/>
    <col min="14089" max="14089" width="8.85546875" style="86" customWidth="1"/>
    <col min="14090" max="14090" width="23.28515625" style="86" customWidth="1"/>
    <col min="14091" max="14091" width="8.85546875" style="86" customWidth="1"/>
    <col min="14092" max="14093" width="12.85546875" style="86" customWidth="1"/>
    <col min="14094" max="14095" width="12.42578125" style="86" customWidth="1"/>
    <col min="14096" max="14096" width="18.85546875" style="86" customWidth="1"/>
    <col min="14097" max="14098" width="8.85546875" style="86" customWidth="1"/>
    <col min="14099" max="14099" width="15.28515625" style="86" bestFit="1" customWidth="1"/>
    <col min="14100" max="14100" width="14.85546875" style="86" bestFit="1" customWidth="1"/>
    <col min="14101" max="14102" width="8.85546875" style="86" customWidth="1"/>
    <col min="14103" max="14335" width="9.140625" style="86"/>
    <col min="14336" max="14336" width="45.5703125" style="86" customWidth="1"/>
    <col min="14337" max="14337" width="15.7109375" style="86" customWidth="1"/>
    <col min="14338" max="14338" width="10.28515625" style="86" customWidth="1"/>
    <col min="14339" max="14339" width="18.7109375" style="86" customWidth="1"/>
    <col min="14340" max="14340" width="28.5703125" style="86" customWidth="1"/>
    <col min="14341" max="14341" width="15.28515625" style="86" customWidth="1"/>
    <col min="14342" max="14342" width="8.85546875" style="86" customWidth="1"/>
    <col min="14343" max="14343" width="15.28515625" style="86" customWidth="1"/>
    <col min="14344" max="14344" width="15.42578125" style="86" customWidth="1"/>
    <col min="14345" max="14345" width="8.85546875" style="86" customWidth="1"/>
    <col min="14346" max="14346" width="23.28515625" style="86" customWidth="1"/>
    <col min="14347" max="14347" width="8.85546875" style="86" customWidth="1"/>
    <col min="14348" max="14349" width="12.85546875" style="86" customWidth="1"/>
    <col min="14350" max="14351" width="12.42578125" style="86" customWidth="1"/>
    <col min="14352" max="14352" width="18.85546875" style="86" customWidth="1"/>
    <col min="14353" max="14354" width="8.85546875" style="86" customWidth="1"/>
    <col min="14355" max="14355" width="15.28515625" style="86" bestFit="1" customWidth="1"/>
    <col min="14356" max="14356" width="14.85546875" style="86" bestFit="1" customWidth="1"/>
    <col min="14357" max="14358" width="8.85546875" style="86" customWidth="1"/>
    <col min="14359" max="14591" width="9.140625" style="86"/>
    <col min="14592" max="14592" width="45.5703125" style="86" customWidth="1"/>
    <col min="14593" max="14593" width="15.7109375" style="86" customWidth="1"/>
    <col min="14594" max="14594" width="10.28515625" style="86" customWidth="1"/>
    <col min="14595" max="14595" width="18.7109375" style="86" customWidth="1"/>
    <col min="14596" max="14596" width="28.5703125" style="86" customWidth="1"/>
    <col min="14597" max="14597" width="15.28515625" style="86" customWidth="1"/>
    <col min="14598" max="14598" width="8.85546875" style="86" customWidth="1"/>
    <col min="14599" max="14599" width="15.28515625" style="86" customWidth="1"/>
    <col min="14600" max="14600" width="15.42578125" style="86" customWidth="1"/>
    <col min="14601" max="14601" width="8.85546875" style="86" customWidth="1"/>
    <col min="14602" max="14602" width="23.28515625" style="86" customWidth="1"/>
    <col min="14603" max="14603" width="8.85546875" style="86" customWidth="1"/>
    <col min="14604" max="14605" width="12.85546875" style="86" customWidth="1"/>
    <col min="14606" max="14607" width="12.42578125" style="86" customWidth="1"/>
    <col min="14608" max="14608" width="18.85546875" style="86" customWidth="1"/>
    <col min="14609" max="14610" width="8.85546875" style="86" customWidth="1"/>
    <col min="14611" max="14611" width="15.28515625" style="86" bestFit="1" customWidth="1"/>
    <col min="14612" max="14612" width="14.85546875" style="86" bestFit="1" customWidth="1"/>
    <col min="14613" max="14614" width="8.85546875" style="86" customWidth="1"/>
    <col min="14615" max="14847" width="9.140625" style="86"/>
    <col min="14848" max="14848" width="45.5703125" style="86" customWidth="1"/>
    <col min="14849" max="14849" width="15.7109375" style="86" customWidth="1"/>
    <col min="14850" max="14850" width="10.28515625" style="86" customWidth="1"/>
    <col min="14851" max="14851" width="18.7109375" style="86" customWidth="1"/>
    <col min="14852" max="14852" width="28.5703125" style="86" customWidth="1"/>
    <col min="14853" max="14853" width="15.28515625" style="86" customWidth="1"/>
    <col min="14854" max="14854" width="8.85546875" style="86" customWidth="1"/>
    <col min="14855" max="14855" width="15.28515625" style="86" customWidth="1"/>
    <col min="14856" max="14856" width="15.42578125" style="86" customWidth="1"/>
    <col min="14857" max="14857" width="8.85546875" style="86" customWidth="1"/>
    <col min="14858" max="14858" width="23.28515625" style="86" customWidth="1"/>
    <col min="14859" max="14859" width="8.85546875" style="86" customWidth="1"/>
    <col min="14860" max="14861" width="12.85546875" style="86" customWidth="1"/>
    <col min="14862" max="14863" width="12.42578125" style="86" customWidth="1"/>
    <col min="14864" max="14864" width="18.85546875" style="86" customWidth="1"/>
    <col min="14865" max="14866" width="8.85546875" style="86" customWidth="1"/>
    <col min="14867" max="14867" width="15.28515625" style="86" bestFit="1" customWidth="1"/>
    <col min="14868" max="14868" width="14.85546875" style="86" bestFit="1" customWidth="1"/>
    <col min="14869" max="14870" width="8.85546875" style="86" customWidth="1"/>
    <col min="14871" max="15103" width="9.140625" style="86"/>
    <col min="15104" max="15104" width="45.5703125" style="86" customWidth="1"/>
    <col min="15105" max="15105" width="15.7109375" style="86" customWidth="1"/>
    <col min="15106" max="15106" width="10.28515625" style="86" customWidth="1"/>
    <col min="15107" max="15107" width="18.7109375" style="86" customWidth="1"/>
    <col min="15108" max="15108" width="28.5703125" style="86" customWidth="1"/>
    <col min="15109" max="15109" width="15.28515625" style="86" customWidth="1"/>
    <col min="15110" max="15110" width="8.85546875" style="86" customWidth="1"/>
    <col min="15111" max="15111" width="15.28515625" style="86" customWidth="1"/>
    <col min="15112" max="15112" width="15.42578125" style="86" customWidth="1"/>
    <col min="15113" max="15113" width="8.85546875" style="86" customWidth="1"/>
    <col min="15114" max="15114" width="23.28515625" style="86" customWidth="1"/>
    <col min="15115" max="15115" width="8.85546875" style="86" customWidth="1"/>
    <col min="15116" max="15117" width="12.85546875" style="86" customWidth="1"/>
    <col min="15118" max="15119" width="12.42578125" style="86" customWidth="1"/>
    <col min="15120" max="15120" width="18.85546875" style="86" customWidth="1"/>
    <col min="15121" max="15122" width="8.85546875" style="86" customWidth="1"/>
    <col min="15123" max="15123" width="15.28515625" style="86" bestFit="1" customWidth="1"/>
    <col min="15124" max="15124" width="14.85546875" style="86" bestFit="1" customWidth="1"/>
    <col min="15125" max="15126" width="8.85546875" style="86" customWidth="1"/>
    <col min="15127" max="15359" width="9.140625" style="86"/>
    <col min="15360" max="15360" width="45.5703125" style="86" customWidth="1"/>
    <col min="15361" max="15361" width="15.7109375" style="86" customWidth="1"/>
    <col min="15362" max="15362" width="10.28515625" style="86" customWidth="1"/>
    <col min="15363" max="15363" width="18.7109375" style="86" customWidth="1"/>
    <col min="15364" max="15364" width="28.5703125" style="86" customWidth="1"/>
    <col min="15365" max="15365" width="15.28515625" style="86" customWidth="1"/>
    <col min="15366" max="15366" width="8.85546875" style="86" customWidth="1"/>
    <col min="15367" max="15367" width="15.28515625" style="86" customWidth="1"/>
    <col min="15368" max="15368" width="15.42578125" style="86" customWidth="1"/>
    <col min="15369" max="15369" width="8.85546875" style="86" customWidth="1"/>
    <col min="15370" max="15370" width="23.28515625" style="86" customWidth="1"/>
    <col min="15371" max="15371" width="8.85546875" style="86" customWidth="1"/>
    <col min="15372" max="15373" width="12.85546875" style="86" customWidth="1"/>
    <col min="15374" max="15375" width="12.42578125" style="86" customWidth="1"/>
    <col min="15376" max="15376" width="18.85546875" style="86" customWidth="1"/>
    <col min="15377" max="15378" width="8.85546875" style="86" customWidth="1"/>
    <col min="15379" max="15379" width="15.28515625" style="86" bestFit="1" customWidth="1"/>
    <col min="15380" max="15380" width="14.85546875" style="86" bestFit="1" customWidth="1"/>
    <col min="15381" max="15382" width="8.85546875" style="86" customWidth="1"/>
    <col min="15383" max="15615" width="9.140625" style="86"/>
    <col min="15616" max="15616" width="45.5703125" style="86" customWidth="1"/>
    <col min="15617" max="15617" width="15.7109375" style="86" customWidth="1"/>
    <col min="15618" max="15618" width="10.28515625" style="86" customWidth="1"/>
    <col min="15619" max="15619" width="18.7109375" style="86" customWidth="1"/>
    <col min="15620" max="15620" width="28.5703125" style="86" customWidth="1"/>
    <col min="15621" max="15621" width="15.28515625" style="86" customWidth="1"/>
    <col min="15622" max="15622" width="8.85546875" style="86" customWidth="1"/>
    <col min="15623" max="15623" width="15.28515625" style="86" customWidth="1"/>
    <col min="15624" max="15624" width="15.42578125" style="86" customWidth="1"/>
    <col min="15625" max="15625" width="8.85546875" style="86" customWidth="1"/>
    <col min="15626" max="15626" width="23.28515625" style="86" customWidth="1"/>
    <col min="15627" max="15627" width="8.85546875" style="86" customWidth="1"/>
    <col min="15628" max="15629" width="12.85546875" style="86" customWidth="1"/>
    <col min="15630" max="15631" width="12.42578125" style="86" customWidth="1"/>
    <col min="15632" max="15632" width="18.85546875" style="86" customWidth="1"/>
    <col min="15633" max="15634" width="8.85546875" style="86" customWidth="1"/>
    <col min="15635" max="15635" width="15.28515625" style="86" bestFit="1" customWidth="1"/>
    <col min="15636" max="15636" width="14.85546875" style="86" bestFit="1" customWidth="1"/>
    <col min="15637" max="15638" width="8.85546875" style="86" customWidth="1"/>
    <col min="15639" max="15871" width="9.140625" style="86"/>
    <col min="15872" max="15872" width="45.5703125" style="86" customWidth="1"/>
    <col min="15873" max="15873" width="15.7109375" style="86" customWidth="1"/>
    <col min="15874" max="15874" width="10.28515625" style="86" customWidth="1"/>
    <col min="15875" max="15875" width="18.7109375" style="86" customWidth="1"/>
    <col min="15876" max="15876" width="28.5703125" style="86" customWidth="1"/>
    <col min="15877" max="15877" width="15.28515625" style="86" customWidth="1"/>
    <col min="15878" max="15878" width="8.85546875" style="86" customWidth="1"/>
    <col min="15879" max="15879" width="15.28515625" style="86" customWidth="1"/>
    <col min="15880" max="15880" width="15.42578125" style="86" customWidth="1"/>
    <col min="15881" max="15881" width="8.85546875" style="86" customWidth="1"/>
    <col min="15882" max="15882" width="23.28515625" style="86" customWidth="1"/>
    <col min="15883" max="15883" width="8.85546875" style="86" customWidth="1"/>
    <col min="15884" max="15885" width="12.85546875" style="86" customWidth="1"/>
    <col min="15886" max="15887" width="12.42578125" style="86" customWidth="1"/>
    <col min="15888" max="15888" width="18.85546875" style="86" customWidth="1"/>
    <col min="15889" max="15890" width="8.85546875" style="86" customWidth="1"/>
    <col min="15891" max="15891" width="15.28515625" style="86" bestFit="1" customWidth="1"/>
    <col min="15892" max="15892" width="14.85546875" style="86" bestFit="1" customWidth="1"/>
    <col min="15893" max="15894" width="8.85546875" style="86" customWidth="1"/>
    <col min="15895" max="16127" width="9.140625" style="86"/>
    <col min="16128" max="16128" width="45.5703125" style="86" customWidth="1"/>
    <col min="16129" max="16129" width="15.7109375" style="86" customWidth="1"/>
    <col min="16130" max="16130" width="10.28515625" style="86" customWidth="1"/>
    <col min="16131" max="16131" width="18.7109375" style="86" customWidth="1"/>
    <col min="16132" max="16132" width="28.5703125" style="86" customWidth="1"/>
    <col min="16133" max="16133" width="15.28515625" style="86" customWidth="1"/>
    <col min="16134" max="16134" width="8.85546875" style="86" customWidth="1"/>
    <col min="16135" max="16135" width="15.28515625" style="86" customWidth="1"/>
    <col min="16136" max="16136" width="15.42578125" style="86" customWidth="1"/>
    <col min="16137" max="16137" width="8.85546875" style="86" customWidth="1"/>
    <col min="16138" max="16138" width="23.28515625" style="86" customWidth="1"/>
    <col min="16139" max="16139" width="8.85546875" style="86" customWidth="1"/>
    <col min="16140" max="16141" width="12.85546875" style="86" customWidth="1"/>
    <col min="16142" max="16143" width="12.42578125" style="86" customWidth="1"/>
    <col min="16144" max="16144" width="18.85546875" style="86" customWidth="1"/>
    <col min="16145" max="16146" width="8.85546875" style="86" customWidth="1"/>
    <col min="16147" max="16147" width="15.28515625" style="86" bestFit="1" customWidth="1"/>
    <col min="16148" max="16148" width="14.85546875" style="86" bestFit="1" customWidth="1"/>
    <col min="16149" max="16150" width="8.85546875" style="86" customWidth="1"/>
    <col min="16151" max="16384" width="9.140625" style="86"/>
  </cols>
  <sheetData>
    <row r="1" spans="1:22" customFormat="1" x14ac:dyDescent="0.25">
      <c r="A1" s="81" t="s">
        <v>74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customFormat="1" x14ac:dyDescent="0.25">
      <c r="A2" s="81"/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2" s="83" customFormat="1" ht="12.75" x14ac:dyDescent="0.2">
      <c r="A3" s="84" t="s">
        <v>75</v>
      </c>
      <c r="B3" s="93"/>
      <c r="C3" s="9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s="83" customFormat="1" ht="12.75" x14ac:dyDescent="0.2">
      <c r="A4" s="84" t="s">
        <v>125</v>
      </c>
      <c r="B4" s="93"/>
      <c r="C4" s="9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2" customFormat="1" x14ac:dyDescent="0.25">
      <c r="A5" s="95"/>
      <c r="B5" s="96" t="s">
        <v>124</v>
      </c>
      <c r="C5" s="96" t="s">
        <v>121</v>
      </c>
      <c r="D5" s="85"/>
      <c r="E5" s="85"/>
      <c r="F5" s="85"/>
      <c r="G5" s="85"/>
      <c r="H5" s="85"/>
      <c r="I5" s="85"/>
      <c r="J5" s="85"/>
      <c r="K5" s="113"/>
      <c r="L5" s="113"/>
      <c r="M5" s="113"/>
      <c r="N5" s="85"/>
      <c r="O5" s="85"/>
      <c r="P5" s="85"/>
      <c r="Q5" s="85"/>
      <c r="R5" s="85"/>
      <c r="S5" s="85"/>
      <c r="T5" s="85"/>
      <c r="U5" s="85"/>
      <c r="V5" s="85"/>
    </row>
    <row r="6" spans="1:22" x14ac:dyDescent="0.25">
      <c r="A6" s="67" t="s">
        <v>76</v>
      </c>
      <c r="B6" s="90"/>
      <c r="C6" s="68"/>
      <c r="K6" s="113"/>
      <c r="L6" s="113"/>
      <c r="M6" s="113"/>
    </row>
    <row r="7" spans="1:22" x14ac:dyDescent="0.25">
      <c r="A7" s="69" t="s">
        <v>77</v>
      </c>
      <c r="B7" s="92">
        <f>SUM(B8:B14)</f>
        <v>640090.64600000007</v>
      </c>
      <c r="C7" s="92">
        <f>SUM(C8:C14)</f>
        <v>1063734</v>
      </c>
      <c r="F7" s="87"/>
    </row>
    <row r="8" spans="1:22" x14ac:dyDescent="0.25">
      <c r="A8" s="97" t="s">
        <v>78</v>
      </c>
      <c r="B8" s="91"/>
      <c r="C8" s="98"/>
      <c r="F8" s="87"/>
    </row>
    <row r="9" spans="1:22" x14ac:dyDescent="0.25">
      <c r="A9" s="99" t="s">
        <v>79</v>
      </c>
      <c r="B9" s="98">
        <v>355485</v>
      </c>
      <c r="C9" s="98">
        <v>519459</v>
      </c>
      <c r="F9" s="87"/>
    </row>
    <row r="10" spans="1:22" x14ac:dyDescent="0.25">
      <c r="A10" s="97" t="s">
        <v>80</v>
      </c>
      <c r="B10" s="98">
        <v>1322.65</v>
      </c>
      <c r="C10" s="98">
        <v>1151</v>
      </c>
      <c r="F10" s="87"/>
    </row>
    <row r="11" spans="1:22" x14ac:dyDescent="0.25">
      <c r="A11" s="97" t="s">
        <v>81</v>
      </c>
      <c r="B11" s="98">
        <v>716.10599999999999</v>
      </c>
      <c r="C11" s="98">
        <v>1060</v>
      </c>
      <c r="F11" s="87"/>
    </row>
    <row r="12" spans="1:22" x14ac:dyDescent="0.25">
      <c r="A12" s="97" t="s">
        <v>82</v>
      </c>
      <c r="B12" s="98">
        <v>630.96600000000001</v>
      </c>
      <c r="C12" s="98">
        <v>2434</v>
      </c>
      <c r="F12" s="87"/>
    </row>
    <row r="13" spans="1:22" x14ac:dyDescent="0.25">
      <c r="A13" s="99" t="s">
        <v>83</v>
      </c>
      <c r="B13" s="98">
        <v>15150.745000000001</v>
      </c>
      <c r="C13" s="98">
        <v>160779</v>
      </c>
      <c r="F13" s="87"/>
    </row>
    <row r="14" spans="1:22" x14ac:dyDescent="0.25">
      <c r="A14" s="99" t="s">
        <v>84</v>
      </c>
      <c r="B14" s="98">
        <v>266785.179</v>
      </c>
      <c r="C14" s="98">
        <v>378851</v>
      </c>
      <c r="F14" s="87"/>
    </row>
    <row r="15" spans="1:22" x14ac:dyDescent="0.25">
      <c r="A15" s="100" t="s">
        <v>85</v>
      </c>
      <c r="B15" s="92">
        <f>SUM(B16:B24)</f>
        <v>775627.21400000004</v>
      </c>
      <c r="C15" s="92">
        <f>SUM(C16:C25)</f>
        <v>1212019.5999999999</v>
      </c>
      <c r="F15" s="87"/>
    </row>
    <row r="16" spans="1:22" x14ac:dyDescent="0.25">
      <c r="A16" s="100" t="s">
        <v>86</v>
      </c>
      <c r="B16" s="98">
        <v>281403.77</v>
      </c>
      <c r="C16" s="98">
        <v>446840</v>
      </c>
      <c r="F16" s="87"/>
    </row>
    <row r="17" spans="1:22" x14ac:dyDescent="0.25">
      <c r="A17" s="100" t="s">
        <v>87</v>
      </c>
      <c r="B17" s="98">
        <v>15097.7</v>
      </c>
      <c r="C17" s="98">
        <v>487</v>
      </c>
      <c r="F17" s="87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</row>
    <row r="18" spans="1:22" x14ac:dyDescent="0.25">
      <c r="A18" s="100" t="s">
        <v>88</v>
      </c>
      <c r="B18" s="98">
        <v>125124.474</v>
      </c>
      <c r="C18" s="98">
        <v>120726.45</v>
      </c>
      <c r="F18" s="87"/>
      <c r="K18" s="113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</row>
    <row r="19" spans="1:22" x14ac:dyDescent="0.25">
      <c r="A19" s="100" t="s">
        <v>89</v>
      </c>
      <c r="B19" s="98">
        <v>230858.88500000001</v>
      </c>
      <c r="C19" s="98">
        <v>505131.4</v>
      </c>
      <c r="F19" s="87"/>
      <c r="K19" s="113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</row>
    <row r="20" spans="1:22" x14ac:dyDescent="0.25">
      <c r="A20" s="100" t="s">
        <v>90</v>
      </c>
      <c r="B20" s="98">
        <v>941.98500000000001</v>
      </c>
      <c r="C20" s="98">
        <v>3780.4</v>
      </c>
      <c r="F20" s="87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</row>
    <row r="21" spans="1:22" x14ac:dyDescent="0.25">
      <c r="A21" s="100" t="s">
        <v>91</v>
      </c>
      <c r="B21" s="98">
        <v>0</v>
      </c>
      <c r="C21" s="98">
        <v>25.4</v>
      </c>
      <c r="F21" s="87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</row>
    <row r="22" spans="1:22" x14ac:dyDescent="0.25">
      <c r="A22" s="100" t="s">
        <v>92</v>
      </c>
      <c r="B22" s="98">
        <v>32605</v>
      </c>
      <c r="C22" s="98">
        <v>69700</v>
      </c>
      <c r="F22" s="87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</row>
    <row r="23" spans="1:22" x14ac:dyDescent="0.25">
      <c r="A23" s="100" t="s">
        <v>93</v>
      </c>
      <c r="B23" s="98">
        <v>4288</v>
      </c>
      <c r="C23" s="98">
        <v>30396.95</v>
      </c>
      <c r="F23" s="87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</row>
    <row r="24" spans="1:22" x14ac:dyDescent="0.25">
      <c r="A24" s="99" t="s">
        <v>123</v>
      </c>
      <c r="B24" s="98">
        <v>85307.4</v>
      </c>
      <c r="C24" s="98">
        <v>25730</v>
      </c>
      <c r="F24" s="87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 x14ac:dyDescent="0.25">
      <c r="A25" s="99" t="s">
        <v>122</v>
      </c>
      <c r="B25" s="98"/>
      <c r="C25" s="98">
        <v>9202</v>
      </c>
      <c r="F25" s="87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</row>
    <row r="26" spans="1:22" ht="26.25" x14ac:dyDescent="0.25">
      <c r="A26" s="101" t="s">
        <v>95</v>
      </c>
      <c r="B26" s="92">
        <f>B7-B15</f>
        <v>-135536.56799999997</v>
      </c>
      <c r="C26" s="92">
        <f>C7-C15</f>
        <v>-148285.59999999986</v>
      </c>
      <c r="D26" t="s">
        <v>35</v>
      </c>
      <c r="F26" s="87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</row>
    <row r="27" spans="1:22" x14ac:dyDescent="0.25">
      <c r="A27" s="101"/>
      <c r="B27" s="90"/>
      <c r="C27" s="98"/>
      <c r="F27" s="87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</row>
    <row r="28" spans="1:22" x14ac:dyDescent="0.25">
      <c r="A28" s="102"/>
      <c r="B28" s="90"/>
      <c r="C28" s="98"/>
      <c r="F28" s="87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</row>
    <row r="29" spans="1:22" x14ac:dyDescent="0.25">
      <c r="A29" s="103" t="s">
        <v>96</v>
      </c>
      <c r="B29" s="92">
        <f>B30</f>
        <v>60007</v>
      </c>
      <c r="C29" s="92">
        <f>C30</f>
        <v>169440</v>
      </c>
      <c r="F29" s="87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</row>
    <row r="30" spans="1:22" x14ac:dyDescent="0.25">
      <c r="A30" s="99" t="s">
        <v>77</v>
      </c>
      <c r="B30" s="98">
        <f>SUM(B32)</f>
        <v>60007</v>
      </c>
      <c r="C30" s="98">
        <f>SUM(C32)</f>
        <v>169440</v>
      </c>
      <c r="F30" s="87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</row>
    <row r="31" spans="1:22" x14ac:dyDescent="0.25">
      <c r="A31" s="97" t="s">
        <v>78</v>
      </c>
      <c r="B31" s="90"/>
      <c r="C31" s="98"/>
      <c r="F31" s="87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</row>
    <row r="32" spans="1:22" x14ac:dyDescent="0.25">
      <c r="A32" s="100" t="s">
        <v>97</v>
      </c>
      <c r="B32" s="98">
        <v>60007</v>
      </c>
      <c r="C32" s="98">
        <v>169440</v>
      </c>
      <c r="F32" s="87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</row>
    <row r="33" spans="1:22" x14ac:dyDescent="0.25">
      <c r="A33" s="100" t="s">
        <v>98</v>
      </c>
      <c r="B33" s="98"/>
      <c r="C33" s="98">
        <v>0</v>
      </c>
      <c r="F33" s="87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</row>
    <row r="34" spans="1:22" x14ac:dyDescent="0.25">
      <c r="A34" s="100" t="s">
        <v>85</v>
      </c>
      <c r="B34" s="98">
        <f>SUM(B35:B39)</f>
        <v>0</v>
      </c>
      <c r="C34" s="92">
        <f>SUM(C35:C39)</f>
        <v>7630</v>
      </c>
      <c r="F34" s="87"/>
    </row>
    <row r="35" spans="1:22" x14ac:dyDescent="0.25">
      <c r="A35" s="100" t="s">
        <v>78</v>
      </c>
      <c r="B35" s="98"/>
      <c r="C35" s="98"/>
      <c r="F35" s="87"/>
    </row>
    <row r="36" spans="1:22" x14ac:dyDescent="0.25">
      <c r="A36" s="104" t="s">
        <v>99</v>
      </c>
      <c r="B36" s="98"/>
      <c r="C36" s="98">
        <v>7630</v>
      </c>
      <c r="F36" s="87"/>
    </row>
    <row r="37" spans="1:22" x14ac:dyDescent="0.25">
      <c r="A37" s="104" t="s">
        <v>100</v>
      </c>
      <c r="B37" s="98"/>
      <c r="C37" s="98"/>
      <c r="F37" s="87"/>
    </row>
    <row r="38" spans="1:22" x14ac:dyDescent="0.25">
      <c r="A38" s="104" t="s">
        <v>101</v>
      </c>
      <c r="B38" s="98"/>
      <c r="C38" s="98">
        <v>0</v>
      </c>
      <c r="F38" s="87"/>
    </row>
    <row r="39" spans="1:22" x14ac:dyDescent="0.25">
      <c r="A39" s="101" t="s">
        <v>94</v>
      </c>
      <c r="B39" s="98"/>
      <c r="C39" s="98"/>
      <c r="F39" s="87"/>
    </row>
    <row r="40" spans="1:22" ht="26.25" x14ac:dyDescent="0.25">
      <c r="A40" s="101" t="s">
        <v>102</v>
      </c>
      <c r="B40" s="92">
        <f>B29-B34</f>
        <v>60007</v>
      </c>
      <c r="C40" s="92">
        <f>C29-C34</f>
        <v>161810</v>
      </c>
      <c r="D40" t="s">
        <v>35</v>
      </c>
      <c r="F40" s="87"/>
    </row>
    <row r="41" spans="1:22" customFormat="1" x14ac:dyDescent="0.25">
      <c r="A41" s="101"/>
      <c r="B41" s="98"/>
      <c r="C41" s="98"/>
      <c r="F41" s="87"/>
    </row>
    <row r="42" spans="1:22" customFormat="1" x14ac:dyDescent="0.25">
      <c r="A42" s="105" t="s">
        <v>103</v>
      </c>
      <c r="B42" s="98"/>
      <c r="C42" s="98"/>
      <c r="F42" s="87"/>
    </row>
    <row r="43" spans="1:22" customFormat="1" x14ac:dyDescent="0.25">
      <c r="A43" s="101" t="s">
        <v>104</v>
      </c>
      <c r="B43" s="98">
        <f>B45+B46</f>
        <v>4700</v>
      </c>
      <c r="C43" s="92">
        <f>C45+C46</f>
        <v>500000</v>
      </c>
      <c r="F43" s="87"/>
    </row>
    <row r="44" spans="1:22" x14ac:dyDescent="0.25">
      <c r="A44" s="101" t="s">
        <v>78</v>
      </c>
      <c r="B44" s="98"/>
      <c r="C44" s="98"/>
      <c r="F44" s="87"/>
    </row>
    <row r="45" spans="1:22" x14ac:dyDescent="0.25">
      <c r="A45" s="101" t="s">
        <v>105</v>
      </c>
      <c r="B45" s="98">
        <v>4700</v>
      </c>
      <c r="C45" s="98">
        <v>500000</v>
      </c>
      <c r="F45" s="87"/>
    </row>
    <row r="46" spans="1:22" x14ac:dyDescent="0.25">
      <c r="A46" s="101" t="s">
        <v>106</v>
      </c>
      <c r="B46" s="98"/>
      <c r="C46" s="98">
        <v>0</v>
      </c>
      <c r="F46" s="87"/>
    </row>
    <row r="47" spans="1:22" x14ac:dyDescent="0.25">
      <c r="A47" s="101" t="s">
        <v>107</v>
      </c>
      <c r="B47" s="98">
        <v>20000</v>
      </c>
      <c r="C47" s="92">
        <f>C48</f>
        <v>500000</v>
      </c>
      <c r="F47" s="87"/>
    </row>
    <row r="48" spans="1:22" customFormat="1" x14ac:dyDescent="0.25">
      <c r="A48" s="101" t="s">
        <v>108</v>
      </c>
      <c r="B48" s="98"/>
      <c r="C48" s="98">
        <v>500000</v>
      </c>
      <c r="D48" s="81"/>
      <c r="E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</row>
    <row r="49" spans="1:37" x14ac:dyDescent="0.25">
      <c r="A49" s="101" t="s">
        <v>109</v>
      </c>
      <c r="B49" s="98">
        <f>B43-B47</f>
        <v>-15300</v>
      </c>
      <c r="C49" s="92">
        <f>C43-C47</f>
        <v>0</v>
      </c>
      <c r="F49" s="87"/>
    </row>
    <row r="50" spans="1:37" x14ac:dyDescent="0.25">
      <c r="A50" s="101" t="s">
        <v>110</v>
      </c>
      <c r="B50" s="98"/>
      <c r="C50" s="98"/>
      <c r="F50" s="87"/>
    </row>
    <row r="51" spans="1:37" x14ac:dyDescent="0.25">
      <c r="A51" s="101" t="s">
        <v>111</v>
      </c>
      <c r="B51" s="98">
        <f>B26+B40+B49</f>
        <v>-90829.56799999997</v>
      </c>
      <c r="C51" s="98">
        <f>C26+C40+C49</f>
        <v>13524.40000000014</v>
      </c>
      <c r="F51" s="87"/>
    </row>
    <row r="52" spans="1:37" ht="26.25" x14ac:dyDescent="0.25">
      <c r="A52" s="101" t="s">
        <v>112</v>
      </c>
      <c r="B52" s="92">
        <v>96512</v>
      </c>
      <c r="C52" s="92">
        <v>1637</v>
      </c>
      <c r="F52" s="87"/>
    </row>
    <row r="53" spans="1:37" ht="26.25" x14ac:dyDescent="0.25">
      <c r="A53" s="101" t="s">
        <v>113</v>
      </c>
      <c r="B53" s="92">
        <f>B52+B7-B15+B30-B34+B43-B47-B50</f>
        <v>5682.4320000000298</v>
      </c>
      <c r="C53" s="92">
        <f>C52+C7-C15+C30-C34+C43-C47-C50</f>
        <v>15161.40000000014</v>
      </c>
      <c r="F53" s="87"/>
    </row>
    <row r="54" spans="1:37" customFormat="1" x14ac:dyDescent="0.25">
      <c r="A54" s="102"/>
      <c r="B54" s="106"/>
      <c r="C54" s="106"/>
      <c r="F54" s="87"/>
    </row>
    <row r="55" spans="1:37" x14ac:dyDescent="0.25">
      <c r="A55" s="102"/>
      <c r="B55" s="107">
        <v>0</v>
      </c>
      <c r="C55" s="107"/>
      <c r="F55" s="87"/>
    </row>
    <row r="56" spans="1:37" x14ac:dyDescent="0.25">
      <c r="A56" s="102"/>
      <c r="B56" s="102"/>
      <c r="C56" s="102"/>
      <c r="F56" s="87"/>
    </row>
    <row r="57" spans="1:37" x14ac:dyDescent="0.25">
      <c r="A57" s="108"/>
      <c r="B57" s="93"/>
      <c r="C57" s="98"/>
    </row>
    <row r="58" spans="1:37" customFormat="1" x14ac:dyDescent="0.25">
      <c r="A58" s="83"/>
      <c r="B58" s="93"/>
      <c r="C58" s="98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</row>
    <row r="59" spans="1:37" customFormat="1" x14ac:dyDescent="0.25">
      <c r="A59" s="83"/>
      <c r="B59" s="93"/>
      <c r="C59" s="98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</row>
    <row r="60" spans="1:37" customFormat="1" x14ac:dyDescent="0.25">
      <c r="A60" s="83" t="s">
        <v>114</v>
      </c>
      <c r="B60" s="93"/>
      <c r="C60" s="98"/>
      <c r="D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</row>
    <row r="61" spans="1:37" customFormat="1" x14ac:dyDescent="0.25">
      <c r="A61" s="83"/>
      <c r="B61" s="93"/>
      <c r="C61" s="98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</row>
    <row r="62" spans="1:37" customFormat="1" x14ac:dyDescent="0.25">
      <c r="A62" s="83"/>
      <c r="B62" s="93"/>
      <c r="C62" s="98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</row>
    <row r="63" spans="1:37" customFormat="1" x14ac:dyDescent="0.25">
      <c r="A63" s="93" t="s">
        <v>115</v>
      </c>
      <c r="B63" s="109"/>
      <c r="C63" s="110" t="s">
        <v>35</v>
      </c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</row>
    <row r="64" spans="1:37" customFormat="1" x14ac:dyDescent="0.25">
      <c r="A64" s="84" t="s">
        <v>116</v>
      </c>
      <c r="B64" s="92" t="s">
        <v>117</v>
      </c>
      <c r="C64" s="92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</row>
    <row r="65" spans="1:37" customFormat="1" x14ac:dyDescent="0.25">
      <c r="A65" s="84" t="s">
        <v>118</v>
      </c>
      <c r="B65" s="92" t="s">
        <v>119</v>
      </c>
      <c r="C65" s="92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</row>
    <row r="66" spans="1:37" customFormat="1" x14ac:dyDescent="0.25">
      <c r="A66" s="93"/>
      <c r="B66" s="93"/>
      <c r="C66" s="98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</row>
    <row r="67" spans="1:37" customFormat="1" x14ac:dyDescent="0.25">
      <c r="C67" s="88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</row>
    <row r="68" spans="1:37" customFormat="1" x14ac:dyDescent="0.25">
      <c r="A68" s="89"/>
      <c r="C68" s="88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</row>
    <row r="69" spans="1:37" customFormat="1" x14ac:dyDescent="0.25">
      <c r="A69" t="s">
        <v>126</v>
      </c>
      <c r="C69" s="88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</row>
    <row r="70" spans="1:37" customFormat="1" x14ac:dyDescent="0.25">
      <c r="A70" s="89" t="s">
        <v>120</v>
      </c>
      <c r="C70" s="88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</row>
    <row r="71" spans="1:37" customFormat="1" x14ac:dyDescent="0.25">
      <c r="A71" s="89"/>
      <c r="C71" s="88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</row>
    <row r="72" spans="1:37" customFormat="1" x14ac:dyDescent="0.25">
      <c r="A72" s="89"/>
      <c r="C72" s="88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</row>
    <row r="73" spans="1:37" customFormat="1" x14ac:dyDescent="0.25">
      <c r="A73" s="89"/>
      <c r="C73" s="88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</row>
    <row r="74" spans="1:37" customFormat="1" x14ac:dyDescent="0.25">
      <c r="A74" s="89"/>
      <c r="C74" s="88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</row>
    <row r="76" spans="1:37" s="88" customFormat="1" x14ac:dyDescent="0.25">
      <c r="A76" s="89"/>
      <c r="B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</row>
    <row r="77" spans="1:37" s="88" customFormat="1" x14ac:dyDescent="0.25">
      <c r="A77" s="89"/>
      <c r="B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</row>
    <row r="78" spans="1:37" s="88" customFormat="1" x14ac:dyDescent="0.25">
      <c r="A78" s="89"/>
      <c r="B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</row>
    <row r="79" spans="1:37" s="88" customFormat="1" x14ac:dyDescent="0.25">
      <c r="A79" s="89"/>
      <c r="B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</row>
    <row r="80" spans="1:37" s="88" customFormat="1" x14ac:dyDescent="0.25">
      <c r="A80" s="89"/>
      <c r="B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</row>
    <row r="81" spans="1:37" s="88" customFormat="1" x14ac:dyDescent="0.25">
      <c r="A81" s="89"/>
      <c r="B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</row>
    <row r="82" spans="1:37" s="88" customFormat="1" x14ac:dyDescent="0.25">
      <c r="A82" s="89"/>
      <c r="B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</row>
    <row r="83" spans="1:37" s="88" customFormat="1" x14ac:dyDescent="0.25">
      <c r="A83" s="89"/>
      <c r="B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</row>
    <row r="84" spans="1:37" s="88" customFormat="1" x14ac:dyDescent="0.25">
      <c r="A84" s="89"/>
      <c r="B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</row>
    <row r="85" spans="1:37" s="88" customFormat="1" x14ac:dyDescent="0.25">
      <c r="A85" s="89"/>
      <c r="B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</row>
    <row r="86" spans="1:37" s="88" customFormat="1" x14ac:dyDescent="0.25">
      <c r="A86" s="89"/>
      <c r="B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</row>
    <row r="87" spans="1:37" s="88" customFormat="1" x14ac:dyDescent="0.25">
      <c r="A87" s="89"/>
      <c r="B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</row>
    <row r="88" spans="1:37" s="88" customFormat="1" x14ac:dyDescent="0.25">
      <c r="A88" s="89"/>
      <c r="B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</row>
    <row r="89" spans="1:37" s="88" customFormat="1" x14ac:dyDescent="0.25">
      <c r="A89" s="89"/>
      <c r="B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</row>
    <row r="90" spans="1:37" s="88" customFormat="1" x14ac:dyDescent="0.25">
      <c r="A90" s="89"/>
      <c r="B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</row>
    <row r="91" spans="1:37" s="88" customFormat="1" x14ac:dyDescent="0.25">
      <c r="A91" s="89"/>
      <c r="B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</row>
    <row r="92" spans="1:37" s="88" customFormat="1" x14ac:dyDescent="0.25">
      <c r="A92" s="89"/>
      <c r="B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</row>
    <row r="93" spans="1:37" s="88" customFormat="1" x14ac:dyDescent="0.25">
      <c r="A93" s="89"/>
      <c r="B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</row>
    <row r="94" spans="1:37" s="88" customFormat="1" x14ac:dyDescent="0.25">
      <c r="A94" s="89"/>
      <c r="B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</row>
    <row r="95" spans="1:37" s="88" customFormat="1" x14ac:dyDescent="0.25">
      <c r="A95" s="89"/>
      <c r="B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</row>
    <row r="96" spans="1:37" s="88" customFormat="1" x14ac:dyDescent="0.25">
      <c r="A96" s="89"/>
      <c r="B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</row>
    <row r="97" spans="1:37" s="88" customFormat="1" x14ac:dyDescent="0.25">
      <c r="A97" s="89"/>
      <c r="B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</row>
    <row r="98" spans="1:37" s="88" customFormat="1" x14ac:dyDescent="0.25">
      <c r="A98" s="89"/>
      <c r="B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</row>
    <row r="99" spans="1:37" s="88" customFormat="1" x14ac:dyDescent="0.25">
      <c r="A99" s="89"/>
      <c r="B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</row>
    <row r="100" spans="1:37" s="88" customFormat="1" x14ac:dyDescent="0.25">
      <c r="A100" s="89"/>
      <c r="B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</row>
    <row r="101" spans="1:37" s="88" customFormat="1" x14ac:dyDescent="0.25">
      <c r="A101" s="89"/>
      <c r="B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</row>
    <row r="102" spans="1:37" s="88" customFormat="1" x14ac:dyDescent="0.25">
      <c r="A102" s="89"/>
      <c r="B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</row>
    <row r="103" spans="1:37" s="88" customFormat="1" x14ac:dyDescent="0.25">
      <c r="A103" s="89"/>
      <c r="B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</row>
    <row r="104" spans="1:37" s="88" customFormat="1" x14ac:dyDescent="0.25">
      <c r="A104" s="89"/>
      <c r="B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</row>
    <row r="105" spans="1:37" s="88" customFormat="1" x14ac:dyDescent="0.25">
      <c r="A105" s="89"/>
      <c r="B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</row>
    <row r="106" spans="1:37" s="88" customFormat="1" x14ac:dyDescent="0.25">
      <c r="A106" s="89"/>
      <c r="B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</row>
    <row r="107" spans="1:37" s="89" customFormat="1" x14ac:dyDescent="0.25">
      <c r="B107"/>
      <c r="C107" s="88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</row>
  </sheetData>
  <mergeCells count="4">
    <mergeCell ref="K5:K6"/>
    <mergeCell ref="L5:L6"/>
    <mergeCell ref="M5:M6"/>
    <mergeCell ref="K18:K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Almir1909</dc:creator>
  <cp:lastModifiedBy>Temp2</cp:lastModifiedBy>
  <cp:lastPrinted>2020-05-13T10:51:41Z</cp:lastPrinted>
  <dcterms:created xsi:type="dcterms:W3CDTF">2020-04-26T09:01:25Z</dcterms:created>
  <dcterms:modified xsi:type="dcterms:W3CDTF">2020-12-11T09:54:38Z</dcterms:modified>
</cp:coreProperties>
</file>