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\Desktop\ТРАНСФОРМАЦИЯ ФИН.ОТЧЕТ\ТРАНСФОРМАЦИЯ 1 квартал 2021год\"/>
    </mc:Choice>
  </mc:AlternateContent>
  <bookViews>
    <workbookView xWindow="0" yWindow="0" windowWidth="28800" windowHeight="12375" tabRatio="859"/>
  </bookViews>
  <sheets>
    <sheet name="Ф1" sheetId="2" r:id="rId1"/>
    <sheet name="Ф2" sheetId="5" r:id="rId2"/>
    <sheet name="Ф3" sheetId="8" r:id="rId3"/>
    <sheet name="Ф4" sheetId="19" r:id="rId4"/>
  </sheets>
  <externalReferences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D47" i="19" l="1"/>
  <c r="D42" i="19"/>
  <c r="C41" i="19"/>
  <c r="C40" i="19"/>
  <c r="C39" i="19"/>
  <c r="C42" i="19" s="1"/>
  <c r="D36" i="19"/>
  <c r="C35" i="19"/>
  <c r="C33" i="19"/>
  <c r="C32" i="19"/>
  <c r="C30" i="19"/>
  <c r="C36" i="19" s="1"/>
  <c r="D27" i="19"/>
  <c r="C26" i="19"/>
  <c r="D25" i="19"/>
  <c r="C25" i="19"/>
  <c r="C16" i="19"/>
  <c r="E4" i="19"/>
  <c r="C27" i="19" l="1"/>
  <c r="C44" i="19" s="1"/>
  <c r="C47" i="19" s="1"/>
  <c r="C48" i="19" s="1"/>
  <c r="C45" i="19"/>
  <c r="C15" i="5" l="1"/>
  <c r="C33" i="2" l="1"/>
  <c r="C12" i="2" l="1"/>
  <c r="J25" i="2"/>
  <c r="C19" i="2"/>
  <c r="C20" i="2" l="1"/>
  <c r="D8" i="8" l="1"/>
  <c r="G6" i="2"/>
  <c r="G11" i="2"/>
  <c r="G24" i="2"/>
  <c r="G26" i="2"/>
  <c r="G5" i="2"/>
  <c r="G7" i="2"/>
  <c r="D6" i="5" l="1"/>
  <c r="C6" i="5" l="1"/>
  <c r="J6" i="2" l="1"/>
  <c r="J9" i="2"/>
  <c r="J5" i="2"/>
  <c r="J8" i="2" s="1"/>
  <c r="M7" i="2" s="1"/>
  <c r="J7" i="2" l="1"/>
  <c r="M6" i="2" s="1"/>
  <c r="J10" i="2"/>
  <c r="K4" i="2" l="1"/>
  <c r="G8" i="2"/>
  <c r="M8" i="2"/>
  <c r="C8" i="8" l="1"/>
  <c r="C10" i="8" s="1"/>
  <c r="C11" i="8" s="1"/>
  <c r="B8" i="8"/>
  <c r="B10" i="8" s="1"/>
  <c r="B11" i="8" s="1"/>
  <c r="E7" i="8"/>
  <c r="E5" i="8"/>
  <c r="D15" i="5" l="1"/>
  <c r="C27" i="2" l="1"/>
  <c r="D17" i="5"/>
  <c r="C17" i="5"/>
  <c r="E6" i="8" l="1"/>
  <c r="D19" i="5"/>
  <c r="C19" i="5"/>
  <c r="E8" i="8" l="1"/>
  <c r="E9" i="8"/>
  <c r="D10" i="8" l="1"/>
  <c r="C38" i="2" s="1"/>
  <c r="C39" i="2" s="1"/>
  <c r="E10" i="8"/>
  <c r="E11" i="8" l="1"/>
  <c r="D11" i="8"/>
  <c r="D19" i="2" l="1"/>
  <c r="F14" i="2"/>
  <c r="D38" i="2"/>
  <c r="F8" i="8" s="1"/>
  <c r="D33" i="2"/>
  <c r="D27" i="2"/>
  <c r="D12" i="2"/>
  <c r="D39" i="2" l="1"/>
  <c r="D20" i="2"/>
  <c r="D40" i="2" l="1"/>
</calcChain>
</file>

<file path=xl/sharedStrings.xml><?xml version="1.0" encoding="utf-8"?>
<sst xmlns="http://schemas.openxmlformats.org/spreadsheetml/2006/main" count="136" uniqueCount="117">
  <si>
    <t>Итого</t>
  </si>
  <si>
    <t>АКТИВЫ</t>
  </si>
  <si>
    <t>ДОЛГОСРОЧНЫЕ АКТИВЫ</t>
  </si>
  <si>
    <t>Основные средства</t>
  </si>
  <si>
    <t>Незавершенное строительство</t>
  </si>
  <si>
    <t>НДС к возмещению</t>
  </si>
  <si>
    <t>Дебиторская задолженность</t>
  </si>
  <si>
    <t>Итого долгосрочные активы</t>
  </si>
  <si>
    <t>ТЕКУЩИЕ АКТИВЫ</t>
  </si>
  <si>
    <t>Товарно-материальные запасы</t>
  </si>
  <si>
    <t>Предоплата по КПН</t>
  </si>
  <si>
    <t>Займы выданные</t>
  </si>
  <si>
    <t>Прочие текущие активы</t>
  </si>
  <si>
    <t>Денежные средства и их эквиваленты</t>
  </si>
  <si>
    <t>Итого текущие активы</t>
  </si>
  <si>
    <t>ИТОГО АКТИВЫ</t>
  </si>
  <si>
    <t>КАПИТАЛ</t>
  </si>
  <si>
    <t>Акционерный капитал</t>
  </si>
  <si>
    <t>Дополнительный капитал</t>
  </si>
  <si>
    <t>Накопленный убыток</t>
  </si>
  <si>
    <t>Итого дефицит капитала</t>
  </si>
  <si>
    <t>ДОЛГОСРОЧНЫЕ ОБЯЗАТЕЛЬСТВА</t>
  </si>
  <si>
    <t>Займы</t>
  </si>
  <si>
    <t>Обязательство по ликвидации активов и восстановлению месторождения</t>
  </si>
  <si>
    <t>Прочие долгосрочные финансовые обязательства</t>
  </si>
  <si>
    <t>Итого долгосрочные обязательства</t>
  </si>
  <si>
    <t>ТЕКУЩИЕ ОБЯЗАТЕЛЬСТВА</t>
  </si>
  <si>
    <t>Торговая кредиторская задолженность</t>
  </si>
  <si>
    <t>Прочая кредиторская задолженность и начисленные обязательства</t>
  </si>
  <si>
    <t>Итого текущие обязательства</t>
  </si>
  <si>
    <t>Балансовая стоимость одной простой акции (в тенге)</t>
  </si>
  <si>
    <t>(тыс. тенге)</t>
  </si>
  <si>
    <t>ОБЯЗАТЕЛЬСТВА И КАПИТАЛ</t>
  </si>
  <si>
    <t>ИТОГО ОБЯЗАТЕЛЬСТВА И КАПИТАЛ</t>
  </si>
  <si>
    <t xml:space="preserve"> </t>
  </si>
  <si>
    <t>Долгосрочная часть</t>
  </si>
  <si>
    <t>На 31 декабря 2019 года</t>
  </si>
  <si>
    <t>Обязательства по аренде</t>
  </si>
  <si>
    <t>Примечания</t>
  </si>
  <si>
    <t>Выручка</t>
  </si>
  <si>
    <t>Себестоимость реализованной нефти</t>
  </si>
  <si>
    <t>Валовый убыток</t>
  </si>
  <si>
    <t>Расходы по реализации</t>
  </si>
  <si>
    <t>Расходы по списанию готовой продукции до чистой стоимости реализации</t>
  </si>
  <si>
    <t>Административные расходы</t>
  </si>
  <si>
    <t>Финансовые доходы</t>
  </si>
  <si>
    <t>Финансовые расходы</t>
  </si>
  <si>
    <t>Прочие доходы (расходы), нетто</t>
  </si>
  <si>
    <t>ПРИБЫЛЬ/(УБЫТОК) ДО НАЛОГООБЛОЖЕНИЯ</t>
  </si>
  <si>
    <t>Расходы по налогу на прибыль</t>
  </si>
  <si>
    <t>Прибыль/(убыток) за год</t>
  </si>
  <si>
    <t>Прочий совокупный доход за год</t>
  </si>
  <si>
    <t>ИТОГО СОВОКУПНЫЙ ДОХОД/(УБЫТОК) ЗА ГОД</t>
  </si>
  <si>
    <t>Прибыль/(убыток) на акцию</t>
  </si>
  <si>
    <t>Базовая прибыль/(убыток) на акцию (тыс. тенге)</t>
  </si>
  <si>
    <t>Доход/(убыток) от курсовой разницы, нетто</t>
  </si>
  <si>
    <t>Чистая прибыль за год</t>
  </si>
  <si>
    <t>Изменение справедливой стоимости займов, выданных акционерам</t>
  </si>
  <si>
    <t>Для ОДДС</t>
  </si>
  <si>
    <t>Возвратный сумма ГРА  НДС  на (20 кв.) Акт №134 от 2016</t>
  </si>
  <si>
    <t>Возвратный сумма ГРА  НДС  на (20 кв.) Акт №637 от 10.01.18г.</t>
  </si>
  <si>
    <t xml:space="preserve">Для презентации в ФО </t>
  </si>
  <si>
    <t>НДС к возварту от государства краткосрочная часть</t>
  </si>
  <si>
    <t xml:space="preserve">Краткосрочная часть </t>
  </si>
  <si>
    <t>НДС к зачету</t>
  </si>
  <si>
    <t>НДС к возварту от государства долгосрочная часть</t>
  </si>
  <si>
    <t>НДС</t>
  </si>
  <si>
    <t xml:space="preserve">ОПУ </t>
  </si>
  <si>
    <t xml:space="preserve">ОТЧЕТ ОБ ИЗМЕНЕНИЯХ В КАПИТАЛЕ </t>
  </si>
  <si>
    <t>На 30 сентября 2020 года</t>
  </si>
  <si>
    <t>31 декабря 2020 года</t>
  </si>
  <si>
    <t>31 марта 2021 года</t>
  </si>
  <si>
    <t>31 марта 2020</t>
  </si>
  <si>
    <t>31 марта 2021</t>
  </si>
  <si>
    <t>На 31 декабря 2020 года</t>
  </si>
  <si>
    <t xml:space="preserve"> (тыс. тенге) </t>
  </si>
  <si>
    <t>ДВИЖЕНИЕ ДЕНЕЖНЫХ СРЕДСТВ ОТ ОПЕРАЦИОННОЙ ДЕЯТЕЛЬНОСТИ:</t>
  </si>
  <si>
    <t>Прибыль / (убыток) до налогообложения</t>
  </si>
  <si>
    <t>Корректировки на:</t>
  </si>
  <si>
    <t>Износ и амортизацию</t>
  </si>
  <si>
    <t>Начисление резерва по корректировке к чистой стоимости реализации (готовая продукция)</t>
  </si>
  <si>
    <t>Начисление резерва по устаревшим и неликвидным товарно-материальным запасам</t>
  </si>
  <si>
    <t>Начисление резерва по ликвидационному фонду</t>
  </si>
  <si>
    <t>Восстановление резерва по сомнительной задолженности</t>
  </si>
  <si>
    <t>Начисление резерва по сомнительной задолженности</t>
  </si>
  <si>
    <t>Убыток / (доход) от курсовой разницы, нетто</t>
  </si>
  <si>
    <t>Прочие неденежные операционные корректировки общего совокупного дохода (убытка)</t>
  </si>
  <si>
    <t>Движение денежных средств от операционной деятельности до изменений в оборотном капитале</t>
  </si>
  <si>
    <t>Изменение в оборотном капитале:</t>
  </si>
  <si>
    <t>Изменение торговой дебиторской задолженности</t>
  </si>
  <si>
    <t>Изменение НДС к получению</t>
  </si>
  <si>
    <t>Изменение товарно-материальных запасов</t>
  </si>
  <si>
    <t>Изменение прочих текущих активов</t>
  </si>
  <si>
    <t>Изменение торговой кредиторской задолженности</t>
  </si>
  <si>
    <t>Изменение прочей кредиторской задолженности и начисленных обязательств</t>
  </si>
  <si>
    <t>Изменения в оборотном капитале</t>
  </si>
  <si>
    <t>Вознаграждение полученное</t>
  </si>
  <si>
    <t>Денежные средства, использованные в операционной деятельности</t>
  </si>
  <si>
    <t>ДВИЖЕНИЕ ДЕНЕЖНЫХ СРЕДСТВ ОТ ИНВЕСТИЦИОННОЙ ДЕЯТЕЛЬНОСТИ:</t>
  </si>
  <si>
    <t>Выплаты по приобретению основных средств</t>
  </si>
  <si>
    <t>Авансы выданные за долгосрочные активы</t>
  </si>
  <si>
    <t>Выплаты по строительству незавершенного строительства</t>
  </si>
  <si>
    <t>Выдача займов</t>
  </si>
  <si>
    <t>Депозит по обязательству по ликвидации активов и восстановлению месторождения</t>
  </si>
  <si>
    <t>Поступления от реализации основных средств</t>
  </si>
  <si>
    <t>Чистые денежные средства, использованные в инвестиционной деятельности</t>
  </si>
  <si>
    <t>ДВИЖЕНИЕ ДЕНЕЖНЫХ СРЕДСТВ ОТ ФИНАНСОВОЙ ДЕЯТЕЛЬНОСТИ:</t>
  </si>
  <si>
    <t>Получение займов</t>
  </si>
  <si>
    <t>Погашение займов полученных</t>
  </si>
  <si>
    <t>Погашение вознаграждений</t>
  </si>
  <si>
    <t>Чистые денежные средства, полученные от финансовой деятельности</t>
  </si>
  <si>
    <t xml:space="preserve">Чистое увеличение/(уменьшение) денежных средств и их эквивалентов </t>
  </si>
  <si>
    <t>ДЕНЕЖНЫЕ СРЕДСТВА И ИХ ЭКВИВАЛЕНТЫ, на начало года</t>
  </si>
  <si>
    <t>Влияние изменения курса иностранной валюты на денежные средства и их эквиваленты</t>
  </si>
  <si>
    <t>ДЕНЕЖНЫЕ СРЕДСТВА И ИХ ЭКВИВАЛЕНТЫ, на конец года</t>
  </si>
  <si>
    <t>31.12.2020г.</t>
  </si>
  <si>
    <t>31 марта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</si>
</sst>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(* #,##0_);_(* \(#,##0\);_(* &quot;-&quot;??_);_(@_)"/>
    <numFmt numFmtId="165" formatCode="_(* #,##0.00_);_(* \(#,##0.00\);_(* &quot;-&quot;??_);_(@_)"/>
    <numFmt numFmtId="166" formatCode="_-* #,##0\ _₽_-;\-* #,##0\ _₽_-;_-* &quot;-&quot;??\ _₽_-;_-@_-"/>
    <numFmt numFmtId="167" formatCode="_(* #,##0.000_);_(* \(#,##0.000\);_(* &quot;-&quot;??_);_(@_)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/>
  </cellStyleXfs>
  <cellXfs count="97">
    <xf numFmtId="0" fontId="0" fillId="0" borderId="0" xfId="0"/>
    <xf numFmtId="164" fontId="5" fillId="0" borderId="0" xfId="0" applyNumberFormat="1" applyFont="1" applyBorder="1" applyAlignment="1">
      <alignment horizontal="right" vertical="top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top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164" fontId="5" fillId="0" borderId="0" xfId="0" applyNumberFormat="1" applyFont="1" applyFill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1" xfId="0" applyBorder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 wrapText="1"/>
    </xf>
    <xf numFmtId="164" fontId="10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right" vertical="top" wrapText="1"/>
    </xf>
    <xf numFmtId="164" fontId="12" fillId="0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164" fontId="7" fillId="0" borderId="0" xfId="0" applyNumberFormat="1" applyFont="1" applyFill="1" applyBorder="1" applyAlignment="1">
      <alignment vertical="top" wrapText="1"/>
    </xf>
    <xf numFmtId="164" fontId="5" fillId="0" borderId="0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64" fontId="11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65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/>
    </xf>
    <xf numFmtId="0" fontId="13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64" fontId="8" fillId="0" borderId="0" xfId="0" applyNumberFormat="1" applyFont="1" applyAlignment="1">
      <alignment horizontal="center" vertical="top" wrapText="1"/>
    </xf>
    <xf numFmtId="164" fontId="0" fillId="0" borderId="1" xfId="0" applyNumberFormat="1" applyBorder="1"/>
    <xf numFmtId="164" fontId="0" fillId="0" borderId="1" xfId="1" applyNumberFormat="1" applyFont="1" applyBorder="1"/>
    <xf numFmtId="0" fontId="0" fillId="0" borderId="2" xfId="0" applyBorder="1"/>
    <xf numFmtId="0" fontId="0" fillId="3" borderId="1" xfId="0" applyFill="1" applyBorder="1"/>
    <xf numFmtId="164" fontId="0" fillId="3" borderId="1" xfId="0" applyNumberFormat="1" applyFill="1" applyBorder="1"/>
    <xf numFmtId="164" fontId="0" fillId="0" borderId="0" xfId="0" applyNumberFormat="1"/>
    <xf numFmtId="166" fontId="14" fillId="0" borderId="1" xfId="1" applyNumberFormat="1" applyFont="1" applyBorder="1"/>
    <xf numFmtId="167" fontId="6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top"/>
    </xf>
    <xf numFmtId="164" fontId="16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 wrapText="1"/>
    </xf>
    <xf numFmtId="164" fontId="17" fillId="0" borderId="0" xfId="0" applyNumberFormat="1" applyFont="1" applyFill="1" applyBorder="1" applyAlignment="1">
      <alignment horizontal="right" vertical="top" wrapText="1"/>
    </xf>
    <xf numFmtId="164" fontId="9" fillId="0" borderId="0" xfId="0" applyNumberFormat="1" applyFont="1" applyFill="1" applyBorder="1" applyAlignment="1">
      <alignment vertical="center" wrapText="1"/>
    </xf>
    <xf numFmtId="164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164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vertical="center"/>
    </xf>
    <xf numFmtId="164" fontId="18" fillId="0" borderId="0" xfId="0" applyNumberFormat="1" applyFont="1" applyFill="1" applyBorder="1" applyAlignment="1">
      <alignment vertical="center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91;&#1093;&#1075;&#1072;&#1083;&#1090;&#1077;&#1088;&#1080;&#1103;/&#1053;&#1072;&#1083;&#1086;&#1075;/&#1053;&#1044;&#1057;%20&#1087;&#1088;&#1086;&#1074;&#1077;&#1088;&#1082;&#1072;%20&#1085;&#1072;%20&#1074;&#1086;&#1079;&#1074;&#1088;&#1072;&#1090;/&#1053;&#1044;&#1057;%203130.1420%20&#1076;&#1083;&#1103;%20&#1074;&#1086;&#1079;&#1074;&#1088;&#1072;&#1090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60;_Z%20&#1057;&#1073;&#1086;&#1088;%20&#1060;&#1054;%20&#1059;&#1096;&#1082;&#1091;&#1102;%202021&#1075;%201&#1082;&#1074;.%20(31.03.2021)&#1092;&#1080;&#1085;.&#1086;&#1090;&#1095;&#1077;&#1090;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дс 2013,2014,2015"/>
      <sheetName val="Лист2"/>
      <sheetName val="2013-2014"/>
      <sheetName val="2015,2016"/>
      <sheetName val="2017,2018"/>
      <sheetName val="возврат НДС"/>
      <sheetName val="РАСЧЕТ на презентацию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В"/>
      <sheetName val="Ф1"/>
      <sheetName val="Ф2"/>
      <sheetName val="Ф3"/>
      <sheetName val="Ф4"/>
      <sheetName val="Прим Ф1"/>
      <sheetName val="Прим Ф2"/>
      <sheetName val="Рекласс"/>
      <sheetName val="Связ стор"/>
      <sheetName val="Риски"/>
      <sheetName val="1"/>
      <sheetName val="2"/>
      <sheetName val="3"/>
      <sheetName val="4"/>
      <sheetName val="Акционеры"/>
      <sheetName val="Лист6"/>
      <sheetName val="ОС"/>
      <sheetName val="8110"/>
      <sheetName val="Лист1"/>
    </sheetNames>
    <sheetDataSet>
      <sheetData sheetId="0"/>
      <sheetData sheetId="1">
        <row r="5">
          <cell r="C5">
            <v>123811.35668999999</v>
          </cell>
        </row>
      </sheetData>
      <sheetData sheetId="2">
        <row r="11">
          <cell r="C11">
            <v>48.328739999999996</v>
          </cell>
        </row>
        <row r="15">
          <cell r="D15">
            <v>-1321751.9950000001</v>
          </cell>
        </row>
      </sheetData>
      <sheetData sheetId="3"/>
      <sheetData sheetId="4"/>
      <sheetData sheetId="5">
        <row r="88">
          <cell r="O88">
            <v>0</v>
          </cell>
        </row>
        <row r="133">
          <cell r="H133">
            <v>0</v>
          </cell>
        </row>
        <row r="183">
          <cell r="B18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C236">
            <v>0</v>
          </cell>
        </row>
      </sheetData>
      <sheetData sheetId="6">
        <row r="93">
          <cell r="B9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2"/>
  <sheetViews>
    <sheetView tabSelected="1" workbookViewId="0">
      <selection activeCell="C42" sqref="C42"/>
    </sheetView>
  </sheetViews>
  <sheetFormatPr defaultColWidth="15.7109375" defaultRowHeight="12.75" x14ac:dyDescent="0.25"/>
  <cols>
    <col min="1" max="1" width="46.42578125" style="33" customWidth="1"/>
    <col min="2" max="2" width="13.140625" style="33" customWidth="1"/>
    <col min="3" max="3" width="17.7109375" style="34" customWidth="1"/>
    <col min="4" max="4" width="18.42578125" style="34" customWidth="1"/>
    <col min="5" max="5" width="15.7109375" style="34"/>
    <col min="6" max="8" width="0" style="34" hidden="1" customWidth="1"/>
    <col min="9" max="13" width="0" style="33" hidden="1" customWidth="1"/>
    <col min="14" max="16384" width="15.7109375" style="33"/>
  </cols>
  <sheetData>
    <row r="1" spans="1:13" x14ac:dyDescent="0.25">
      <c r="D1" s="35" t="s">
        <v>31</v>
      </c>
    </row>
    <row r="2" spans="1:13" ht="27" customHeight="1" x14ac:dyDescent="0.25">
      <c r="A2" s="36"/>
      <c r="B2" s="37" t="s">
        <v>38</v>
      </c>
      <c r="C2" s="38" t="s">
        <v>71</v>
      </c>
      <c r="D2" s="38" t="s">
        <v>70</v>
      </c>
      <c r="G2" s="39" t="s">
        <v>58</v>
      </c>
    </row>
    <row r="3" spans="1:13" x14ac:dyDescent="0.25">
      <c r="A3" s="40" t="s">
        <v>1</v>
      </c>
      <c r="B3" s="40"/>
      <c r="C3" s="41"/>
      <c r="D3" s="42"/>
      <c r="L3" s="33" t="s">
        <v>66</v>
      </c>
    </row>
    <row r="4" spans="1:13" ht="15" x14ac:dyDescent="0.25">
      <c r="A4" s="40" t="s">
        <v>8</v>
      </c>
      <c r="B4" s="40"/>
      <c r="C4" s="41"/>
      <c r="D4" s="42"/>
      <c r="I4" s="23" t="s">
        <v>59</v>
      </c>
      <c r="J4" s="71">
        <v>1094700</v>
      </c>
      <c r="K4" s="76">
        <f>C8+C17</f>
        <v>917329.85</v>
      </c>
      <c r="L4"/>
      <c r="M4"/>
    </row>
    <row r="5" spans="1:13" s="17" customFormat="1" ht="15" x14ac:dyDescent="0.25">
      <c r="A5" s="14" t="s">
        <v>13</v>
      </c>
      <c r="B5" s="14"/>
      <c r="C5" s="15">
        <v>123811</v>
      </c>
      <c r="D5" s="16">
        <v>119310</v>
      </c>
      <c r="E5" s="7"/>
      <c r="F5" s="7">
        <v>54655</v>
      </c>
      <c r="G5" s="7">
        <f>C5-F5</f>
        <v>69156</v>
      </c>
      <c r="H5" s="7"/>
      <c r="I5" s="23" t="s">
        <v>60</v>
      </c>
      <c r="J5" s="72">
        <f>'[1]возврат НДС'!AL8/1000</f>
        <v>0</v>
      </c>
      <c r="K5"/>
      <c r="L5" s="81" t="s">
        <v>61</v>
      </c>
      <c r="M5" s="82"/>
    </row>
    <row r="6" spans="1:13" s="17" customFormat="1" ht="15" x14ac:dyDescent="0.25">
      <c r="A6" s="14" t="s">
        <v>6</v>
      </c>
      <c r="B6" s="14"/>
      <c r="C6" s="15">
        <v>174591</v>
      </c>
      <c r="D6" s="16">
        <v>0</v>
      </c>
      <c r="E6" s="7"/>
      <c r="F6" s="7"/>
      <c r="G6" s="7">
        <f>D6+D14-C6-C14</f>
        <v>-174591</v>
      </c>
      <c r="H6" s="7"/>
      <c r="I6" s="73" t="s">
        <v>62</v>
      </c>
      <c r="J6" s="72">
        <f>(K12+K14)*4/1000</f>
        <v>461781.772</v>
      </c>
      <c r="K6"/>
      <c r="L6" s="74" t="s">
        <v>63</v>
      </c>
      <c r="M6" s="75" t="e">
        <f>J6+J7</f>
        <v>#REF!</v>
      </c>
    </row>
    <row r="7" spans="1:13" s="17" customFormat="1" ht="15" x14ac:dyDescent="0.25">
      <c r="A7" s="14" t="s">
        <v>9</v>
      </c>
      <c r="B7" s="14"/>
      <c r="C7" s="15">
        <v>194250</v>
      </c>
      <c r="D7" s="16">
        <v>225384</v>
      </c>
      <c r="E7" s="7"/>
      <c r="F7" s="7"/>
      <c r="G7" s="7">
        <f>D7-C7</f>
        <v>31134</v>
      </c>
      <c r="H7" s="7"/>
      <c r="I7" s="73" t="s">
        <v>64</v>
      </c>
      <c r="J7" s="72" t="e">
        <f>J9-J6-J8</f>
        <v>#REF!</v>
      </c>
      <c r="K7"/>
      <c r="L7" s="74" t="s">
        <v>35</v>
      </c>
      <c r="M7" s="75">
        <f>J8</f>
        <v>632918.228</v>
      </c>
    </row>
    <row r="8" spans="1:13" s="17" customFormat="1" ht="15" x14ac:dyDescent="0.25">
      <c r="A8" s="14" t="s">
        <v>5</v>
      </c>
      <c r="B8" s="14"/>
      <c r="C8" s="15">
        <v>284411.40000000002</v>
      </c>
      <c r="D8" s="16">
        <v>402679</v>
      </c>
      <c r="E8" s="7"/>
      <c r="F8" s="7"/>
      <c r="G8" s="7">
        <f>D8+D17-C8-C17</f>
        <v>118267.15000000002</v>
      </c>
      <c r="H8" s="7"/>
      <c r="I8" s="73" t="s">
        <v>65</v>
      </c>
      <c r="J8" s="72">
        <f>J4+J5-J6</f>
        <v>632918.228</v>
      </c>
      <c r="K8"/>
      <c r="L8" s="74"/>
      <c r="M8" s="75" t="e">
        <f>M6+M7</f>
        <v>#REF!</v>
      </c>
    </row>
    <row r="9" spans="1:13" s="17" customFormat="1" ht="15" x14ac:dyDescent="0.25">
      <c r="A9" s="14" t="s">
        <v>10</v>
      </c>
      <c r="B9" s="14"/>
      <c r="C9" s="15">
        <v>0</v>
      </c>
      <c r="D9" s="16">
        <v>0</v>
      </c>
      <c r="E9" s="7"/>
      <c r="F9" s="7"/>
      <c r="G9" s="7"/>
      <c r="H9" s="7"/>
      <c r="I9"/>
      <c r="J9" s="72" t="e">
        <f>#REF!/1000</f>
        <v>#REF!</v>
      </c>
      <c r="K9"/>
      <c r="L9"/>
      <c r="M9"/>
    </row>
    <row r="10" spans="1:13" s="17" customFormat="1" ht="15" x14ac:dyDescent="0.25">
      <c r="A10" s="14" t="s">
        <v>11</v>
      </c>
      <c r="B10" s="14"/>
      <c r="C10" s="15">
        <v>81588.399999999994</v>
      </c>
      <c r="D10" s="43">
        <v>317240</v>
      </c>
      <c r="E10" s="7"/>
      <c r="F10" s="7"/>
      <c r="G10" s="7"/>
      <c r="H10" s="7"/>
      <c r="I10"/>
      <c r="J10" s="76" t="e">
        <f>J9-P16-P15-P17</f>
        <v>#REF!</v>
      </c>
      <c r="K10"/>
      <c r="L10"/>
      <c r="M10"/>
    </row>
    <row r="11" spans="1:13" s="17" customFormat="1" x14ac:dyDescent="0.25">
      <c r="A11" s="14" t="s">
        <v>12</v>
      </c>
      <c r="B11" s="14"/>
      <c r="C11" s="15">
        <v>93544</v>
      </c>
      <c r="D11" s="16">
        <v>133253</v>
      </c>
      <c r="E11" s="7"/>
      <c r="F11" s="7"/>
      <c r="G11" s="7">
        <f>D11-C11</f>
        <v>39709</v>
      </c>
      <c r="H11" s="7"/>
    </row>
    <row r="12" spans="1:13" s="17" customFormat="1" x14ac:dyDescent="0.2">
      <c r="A12" s="18" t="s">
        <v>14</v>
      </c>
      <c r="B12" s="18"/>
      <c r="C12" s="19">
        <f>SUM(C5:C11)</f>
        <v>952195.8</v>
      </c>
      <c r="D12" s="19">
        <f>SUM(D5:D11)</f>
        <v>1197866</v>
      </c>
      <c r="E12" s="7"/>
      <c r="F12" s="7"/>
      <c r="G12" s="7"/>
      <c r="H12" s="7"/>
      <c r="K12" s="77">
        <v>72648908</v>
      </c>
    </row>
    <row r="13" spans="1:13" s="17" customFormat="1" x14ac:dyDescent="0.2">
      <c r="A13" s="29" t="s">
        <v>2</v>
      </c>
      <c r="B13" s="29"/>
      <c r="C13" s="45"/>
      <c r="D13" s="16"/>
      <c r="E13" s="7"/>
      <c r="F13" s="7"/>
      <c r="G13" s="7"/>
      <c r="H13" s="7"/>
      <c r="K13" s="77"/>
    </row>
    <row r="14" spans="1:13" s="17" customFormat="1" x14ac:dyDescent="0.2">
      <c r="A14" s="14" t="s">
        <v>6</v>
      </c>
      <c r="B14" s="14"/>
      <c r="C14" s="15">
        <v>45960</v>
      </c>
      <c r="D14" s="16">
        <v>45960</v>
      </c>
      <c r="E14" s="7"/>
      <c r="F14" s="7">
        <f>C6+C14</f>
        <v>220551</v>
      </c>
      <c r="G14" s="7"/>
      <c r="H14" s="7"/>
      <c r="K14" s="77">
        <v>42796535</v>
      </c>
    </row>
    <row r="15" spans="1:13" s="17" customFormat="1" ht="12" customHeight="1" x14ac:dyDescent="0.25">
      <c r="A15" s="14" t="s">
        <v>3</v>
      </c>
      <c r="B15" s="14"/>
      <c r="C15" s="15">
        <v>16979760</v>
      </c>
      <c r="D15" s="16">
        <v>17051683</v>
      </c>
      <c r="E15" s="7"/>
      <c r="F15" s="7"/>
      <c r="G15" s="7"/>
      <c r="H15" s="7"/>
    </row>
    <row r="16" spans="1:13" s="17" customFormat="1" ht="11.45" customHeight="1" x14ac:dyDescent="0.25">
      <c r="A16" s="14" t="s">
        <v>4</v>
      </c>
      <c r="B16" s="14"/>
      <c r="C16" s="15">
        <v>6294764</v>
      </c>
      <c r="D16" s="16">
        <v>6294764</v>
      </c>
      <c r="E16" s="7"/>
      <c r="F16" s="7"/>
      <c r="G16" s="7"/>
      <c r="H16" s="7"/>
    </row>
    <row r="17" spans="1:10" s="17" customFormat="1" ht="12" customHeight="1" x14ac:dyDescent="0.25">
      <c r="A17" s="14" t="s">
        <v>5</v>
      </c>
      <c r="B17" s="14"/>
      <c r="C17" s="15">
        <v>632918.44999999995</v>
      </c>
      <c r="D17" s="16">
        <v>632918</v>
      </c>
      <c r="E17" s="7"/>
      <c r="F17" s="7"/>
      <c r="G17" s="7"/>
      <c r="H17" s="7"/>
    </row>
    <row r="18" spans="1:10" s="17" customFormat="1" x14ac:dyDescent="0.25">
      <c r="A18" s="14" t="s">
        <v>11</v>
      </c>
      <c r="B18" s="14"/>
      <c r="C18" s="15">
        <v>13991198</v>
      </c>
      <c r="D18" s="43">
        <v>14017739</v>
      </c>
      <c r="E18" s="7"/>
      <c r="F18" s="7"/>
      <c r="G18" s="7"/>
      <c r="H18" s="7"/>
    </row>
    <row r="19" spans="1:10" s="17" customFormat="1" x14ac:dyDescent="0.25">
      <c r="A19" s="30" t="s">
        <v>7</v>
      </c>
      <c r="B19" s="30"/>
      <c r="C19" s="44">
        <f>SUM(C14:C18)</f>
        <v>37944600.450000003</v>
      </c>
      <c r="D19" s="44">
        <f>SUM(D14:D18)</f>
        <v>38043064</v>
      </c>
      <c r="E19" s="7"/>
      <c r="F19" s="7"/>
      <c r="G19" s="7"/>
      <c r="H19" s="7"/>
    </row>
    <row r="20" spans="1:10" s="17" customFormat="1" x14ac:dyDescent="0.25">
      <c r="A20" s="29" t="s">
        <v>15</v>
      </c>
      <c r="B20" s="29"/>
      <c r="C20" s="44">
        <f>C12+C19</f>
        <v>38896796.25</v>
      </c>
      <c r="D20" s="44">
        <f>D12+D19</f>
        <v>39240930</v>
      </c>
      <c r="E20" s="7"/>
      <c r="F20" s="7"/>
      <c r="G20" s="7"/>
      <c r="H20" s="7"/>
    </row>
    <row r="21" spans="1:10" s="17" customFormat="1" x14ac:dyDescent="0.25">
      <c r="A21" s="29" t="s">
        <v>32</v>
      </c>
      <c r="B21" s="29"/>
      <c r="C21" s="45"/>
      <c r="D21" s="16"/>
      <c r="E21" s="7"/>
      <c r="F21" s="7"/>
      <c r="G21" s="7"/>
      <c r="H21" s="7"/>
    </row>
    <row r="22" spans="1:10" s="17" customFormat="1" x14ac:dyDescent="0.25">
      <c r="A22" s="29" t="s">
        <v>26</v>
      </c>
      <c r="B22" s="29"/>
      <c r="C22" s="45"/>
      <c r="D22" s="16"/>
      <c r="E22" s="7"/>
      <c r="F22" s="7"/>
      <c r="G22" s="7"/>
      <c r="H22" s="7"/>
    </row>
    <row r="23" spans="1:10" s="17" customFormat="1" ht="14.45" customHeight="1" x14ac:dyDescent="0.25">
      <c r="A23" s="14" t="s">
        <v>22</v>
      </c>
      <c r="B23" s="14"/>
      <c r="C23" s="15">
        <v>15665387</v>
      </c>
      <c r="D23" s="16">
        <v>11594311</v>
      </c>
      <c r="E23" s="7"/>
      <c r="F23" s="7"/>
      <c r="G23" s="7"/>
      <c r="H23" s="7"/>
    </row>
    <row r="24" spans="1:10" s="17" customFormat="1" ht="15" customHeight="1" x14ac:dyDescent="0.25">
      <c r="A24" s="14" t="s">
        <v>27</v>
      </c>
      <c r="B24" s="14"/>
      <c r="C24" s="15">
        <v>788740</v>
      </c>
      <c r="D24" s="16">
        <v>3108178</v>
      </c>
      <c r="E24" s="7"/>
      <c r="F24" s="7"/>
      <c r="G24" s="7">
        <f>C24-D24</f>
        <v>-2319438</v>
      </c>
      <c r="H24" s="7"/>
    </row>
    <row r="25" spans="1:10" s="17" customFormat="1" ht="15" customHeight="1" x14ac:dyDescent="0.25">
      <c r="A25" s="14" t="s">
        <v>37</v>
      </c>
      <c r="B25" s="14"/>
      <c r="C25" s="15">
        <v>880</v>
      </c>
      <c r="D25" s="16">
        <v>2877</v>
      </c>
      <c r="E25" s="7"/>
      <c r="F25" s="7"/>
      <c r="G25" s="7"/>
      <c r="H25" s="7"/>
      <c r="I25" s="17">
        <v>0.59099999999999997</v>
      </c>
      <c r="J25" s="17">
        <f>I25/2</f>
        <v>0.29549999999999998</v>
      </c>
    </row>
    <row r="26" spans="1:10" s="17" customFormat="1" ht="27" customHeight="1" x14ac:dyDescent="0.25">
      <c r="A26" s="14" t="s">
        <v>28</v>
      </c>
      <c r="B26" s="14"/>
      <c r="C26" s="15">
        <v>1766945</v>
      </c>
      <c r="D26" s="16">
        <v>1747497</v>
      </c>
      <c r="E26" s="7"/>
      <c r="F26" s="7"/>
      <c r="G26" s="7">
        <f>C26-D26</f>
        <v>19448</v>
      </c>
      <c r="H26" s="7"/>
    </row>
    <row r="27" spans="1:10" s="17" customFormat="1" x14ac:dyDescent="0.25">
      <c r="A27" s="18" t="s">
        <v>29</v>
      </c>
      <c r="B27" s="18"/>
      <c r="C27" s="19">
        <f>SUM(C23:C26)</f>
        <v>18221952</v>
      </c>
      <c r="D27" s="19">
        <f>SUM(D23:D26)</f>
        <v>16452863</v>
      </c>
      <c r="E27" s="7"/>
      <c r="F27" s="7"/>
      <c r="G27" s="7"/>
      <c r="H27" s="7"/>
    </row>
    <row r="28" spans="1:10" s="17" customFormat="1" x14ac:dyDescent="0.25">
      <c r="A28" s="29" t="s">
        <v>21</v>
      </c>
      <c r="B28" s="29"/>
      <c r="C28" s="45"/>
      <c r="D28" s="46"/>
      <c r="E28" s="7"/>
      <c r="F28" s="7"/>
      <c r="G28" s="7"/>
      <c r="H28" s="7"/>
    </row>
    <row r="29" spans="1:10" s="17" customFormat="1" ht="12" customHeight="1" x14ac:dyDescent="0.25">
      <c r="A29" s="14" t="s">
        <v>22</v>
      </c>
      <c r="B29" s="14"/>
      <c r="C29" s="15">
        <v>72074486</v>
      </c>
      <c r="D29" s="16">
        <v>80172423</v>
      </c>
      <c r="E29" s="7"/>
      <c r="F29" s="7"/>
      <c r="G29" s="7"/>
      <c r="H29" s="7"/>
    </row>
    <row r="30" spans="1:10" s="17" customFormat="1" ht="25.5" x14ac:dyDescent="0.25">
      <c r="A30" s="14" t="s">
        <v>23</v>
      </c>
      <c r="B30" s="14"/>
      <c r="C30" s="15">
        <v>360892</v>
      </c>
      <c r="D30" s="16">
        <v>347726</v>
      </c>
      <c r="E30" s="7"/>
      <c r="F30" s="7"/>
      <c r="G30" s="7"/>
      <c r="H30" s="7"/>
    </row>
    <row r="31" spans="1:10" s="17" customFormat="1" x14ac:dyDescent="0.25">
      <c r="A31" s="14" t="s">
        <v>37</v>
      </c>
      <c r="B31" s="14"/>
      <c r="C31" s="15">
        <v>1957.5</v>
      </c>
      <c r="D31" s="16">
        <v>1766</v>
      </c>
      <c r="E31" s="7"/>
      <c r="F31" s="7"/>
      <c r="G31" s="7"/>
      <c r="H31" s="7"/>
    </row>
    <row r="32" spans="1:10" s="17" customFormat="1" x14ac:dyDescent="0.25">
      <c r="A32" s="14" t="s">
        <v>24</v>
      </c>
      <c r="B32" s="14"/>
      <c r="C32" s="15">
        <v>2380446.5</v>
      </c>
      <c r="D32" s="7">
        <v>922664</v>
      </c>
      <c r="E32" s="7"/>
      <c r="F32" s="7"/>
      <c r="G32" s="7"/>
      <c r="H32" s="7"/>
    </row>
    <row r="33" spans="1:8" s="17" customFormat="1" x14ac:dyDescent="0.25">
      <c r="A33" s="29" t="s">
        <v>25</v>
      </c>
      <c r="B33" s="29"/>
      <c r="C33" s="44">
        <f>SUM(C29:C32)</f>
        <v>74817782</v>
      </c>
      <c r="D33" s="44">
        <f>SUM(D29:D32)</f>
        <v>81444579</v>
      </c>
      <c r="E33" s="7"/>
      <c r="F33" s="7"/>
      <c r="G33" s="7"/>
      <c r="H33" s="7"/>
    </row>
    <row r="34" spans="1:8" s="17" customFormat="1" x14ac:dyDescent="0.25">
      <c r="A34" s="29" t="s">
        <v>16</v>
      </c>
      <c r="B34" s="29"/>
      <c r="C34" s="45"/>
      <c r="D34" s="16"/>
      <c r="E34" s="7"/>
      <c r="F34" s="7"/>
      <c r="G34" s="7"/>
      <c r="H34" s="7"/>
    </row>
    <row r="35" spans="1:8" s="17" customFormat="1" ht="12.6" customHeight="1" x14ac:dyDescent="0.25">
      <c r="A35" s="14" t="s">
        <v>17</v>
      </c>
      <c r="B35" s="14"/>
      <c r="C35" s="16">
        <v>3924174</v>
      </c>
      <c r="D35" s="16">
        <v>3924174</v>
      </c>
      <c r="E35" s="7"/>
      <c r="F35" s="7"/>
      <c r="G35" s="7"/>
      <c r="H35" s="7"/>
    </row>
    <row r="36" spans="1:8" s="17" customFormat="1" x14ac:dyDescent="0.25">
      <c r="A36" s="14" t="s">
        <v>18</v>
      </c>
      <c r="B36" s="14"/>
      <c r="C36" s="16">
        <v>-8022592.5</v>
      </c>
      <c r="D36" s="16">
        <v>-11721323</v>
      </c>
      <c r="E36" s="7"/>
      <c r="F36" s="7"/>
      <c r="G36" s="7"/>
      <c r="H36" s="7"/>
    </row>
    <row r="37" spans="1:8" s="17" customFormat="1" ht="13.9" customHeight="1" x14ac:dyDescent="0.25">
      <c r="A37" s="14" t="s">
        <v>19</v>
      </c>
      <c r="B37" s="14"/>
      <c r="C37" s="15">
        <v>-50044519.5</v>
      </c>
      <c r="D37" s="16">
        <v>-50859363</v>
      </c>
      <c r="E37" s="7"/>
      <c r="F37" s="7"/>
      <c r="G37" s="7"/>
      <c r="H37" s="7"/>
    </row>
    <row r="38" spans="1:8" s="17" customFormat="1" x14ac:dyDescent="0.25">
      <c r="A38" s="29" t="s">
        <v>20</v>
      </c>
      <c r="B38" s="29"/>
      <c r="C38" s="44">
        <f>SUM(C35:C37)</f>
        <v>-54142938</v>
      </c>
      <c r="D38" s="44">
        <f>SUM(D35:D37)</f>
        <v>-58656512</v>
      </c>
      <c r="E38" s="7"/>
      <c r="F38" s="7"/>
      <c r="G38" s="7"/>
      <c r="H38" s="7"/>
    </row>
    <row r="39" spans="1:8" s="17" customFormat="1" x14ac:dyDescent="0.25">
      <c r="A39" s="47" t="s">
        <v>33</v>
      </c>
      <c r="B39" s="47"/>
      <c r="C39" s="13">
        <f>C27+C33+C38</f>
        <v>38896796</v>
      </c>
      <c r="D39" s="13">
        <f>D27+D33+D38</f>
        <v>39240930</v>
      </c>
      <c r="E39" s="7"/>
      <c r="F39" s="7"/>
      <c r="G39" s="7"/>
      <c r="H39" s="7"/>
    </row>
    <row r="40" spans="1:8" s="48" customFormat="1" x14ac:dyDescent="0.25">
      <c r="C40" s="78">
        <v>0</v>
      </c>
      <c r="D40" s="8">
        <f>D20-D39</f>
        <v>0</v>
      </c>
      <c r="E40" s="8"/>
      <c r="F40" s="8"/>
      <c r="G40" s="8"/>
      <c r="H40" s="8"/>
    </row>
    <row r="41" spans="1:8" x14ac:dyDescent="0.25">
      <c r="A41" s="49" t="s">
        <v>30</v>
      </c>
      <c r="B41" s="49"/>
      <c r="C41" s="34">
        <v>-541</v>
      </c>
      <c r="D41" s="34">
        <v>-509790</v>
      </c>
    </row>
    <row r="42" spans="1:8" x14ac:dyDescent="0.25">
      <c r="A42" s="50"/>
      <c r="B42" s="50"/>
      <c r="C42" s="51"/>
      <c r="D42" s="52"/>
    </row>
  </sheetData>
  <mergeCells count="1">
    <mergeCell ref="L5:M5"/>
  </mergeCells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1"/>
  <sheetViews>
    <sheetView workbookViewId="0">
      <selection activeCell="C20" sqref="C20"/>
    </sheetView>
  </sheetViews>
  <sheetFormatPr defaultColWidth="15.5703125" defaultRowHeight="12.75" x14ac:dyDescent="0.25"/>
  <cols>
    <col min="1" max="1" width="42.7109375" style="53" customWidth="1"/>
    <col min="2" max="2" width="15.5703125" style="31"/>
    <col min="3" max="3" width="17.7109375" style="7" customWidth="1"/>
    <col min="4" max="6" width="15.5703125" style="7"/>
    <col min="7" max="8" width="15.5703125" style="12"/>
    <col min="9" max="16384" width="15.5703125" style="31"/>
  </cols>
  <sheetData>
    <row r="1" spans="1:6" x14ac:dyDescent="0.25">
      <c r="A1" s="79" t="s">
        <v>67</v>
      </c>
    </row>
    <row r="2" spans="1:6" x14ac:dyDescent="0.25">
      <c r="A2" s="64"/>
      <c r="B2" s="65"/>
      <c r="C2" s="34"/>
      <c r="D2" s="35" t="s">
        <v>31</v>
      </c>
    </row>
    <row r="3" spans="1:6" ht="15.6" customHeight="1" x14ac:dyDescent="0.25">
      <c r="A3" s="54"/>
      <c r="B3" s="55" t="s">
        <v>38</v>
      </c>
      <c r="C3" s="38" t="s">
        <v>73</v>
      </c>
      <c r="D3" s="70" t="s">
        <v>72</v>
      </c>
    </row>
    <row r="4" spans="1:6" x14ac:dyDescent="0.25">
      <c r="A4" s="56" t="s">
        <v>39</v>
      </c>
      <c r="B4" s="57"/>
      <c r="C4" s="26">
        <v>213190</v>
      </c>
      <c r="D4" s="58">
        <v>105000</v>
      </c>
    </row>
    <row r="5" spans="1:6" x14ac:dyDescent="0.25">
      <c r="A5" s="56" t="s">
        <v>40</v>
      </c>
      <c r="B5" s="57"/>
      <c r="C5" s="26">
        <v>-164848</v>
      </c>
      <c r="D5" s="60">
        <v>-159713</v>
      </c>
    </row>
    <row r="6" spans="1:6" x14ac:dyDescent="0.25">
      <c r="A6" s="32" t="s">
        <v>41</v>
      </c>
      <c r="B6" s="59"/>
      <c r="C6" s="27">
        <f>SUM(C4:C5)</f>
        <v>48342</v>
      </c>
      <c r="D6" s="28">
        <f>SUM(D4:D5)</f>
        <v>-54713</v>
      </c>
      <c r="E6" s="7" t="s">
        <v>34</v>
      </c>
    </row>
    <row r="7" spans="1:6" ht="13.15" x14ac:dyDescent="0.3">
      <c r="A7" s="56"/>
      <c r="B7" s="57"/>
      <c r="C7" s="26"/>
      <c r="D7" s="58"/>
    </row>
    <row r="8" spans="1:6" x14ac:dyDescent="0.25">
      <c r="A8" s="56" t="s">
        <v>42</v>
      </c>
      <c r="B8" s="57"/>
      <c r="C8" s="26">
        <v>-92303</v>
      </c>
      <c r="D8" s="58">
        <v>-51453</v>
      </c>
    </row>
    <row r="9" spans="1:6" ht="25.5" x14ac:dyDescent="0.25">
      <c r="A9" s="56" t="s">
        <v>43</v>
      </c>
      <c r="B9" s="57"/>
      <c r="C9" s="26">
        <v>0</v>
      </c>
      <c r="D9" s="60">
        <v>0</v>
      </c>
      <c r="F9" s="8"/>
    </row>
    <row r="10" spans="1:6" x14ac:dyDescent="0.25">
      <c r="A10" s="56" t="s">
        <v>44</v>
      </c>
      <c r="B10" s="57"/>
      <c r="C10" s="26">
        <v>-23576</v>
      </c>
      <c r="D10" s="60">
        <v>-24977</v>
      </c>
    </row>
    <row r="11" spans="1:6" x14ac:dyDescent="0.25">
      <c r="A11" s="56" t="s">
        <v>45</v>
      </c>
      <c r="B11" s="57"/>
      <c r="C11" s="26">
        <v>48</v>
      </c>
      <c r="D11" s="58">
        <v>1010</v>
      </c>
    </row>
    <row r="12" spans="1:6" x14ac:dyDescent="0.25">
      <c r="A12" s="56" t="s">
        <v>46</v>
      </c>
      <c r="B12" s="57"/>
      <c r="C12" s="26">
        <v>-1415669.5</v>
      </c>
      <c r="D12" s="58">
        <v>-1458911</v>
      </c>
    </row>
    <row r="13" spans="1:6" x14ac:dyDescent="0.25">
      <c r="A13" s="56" t="s">
        <v>55</v>
      </c>
      <c r="B13" s="57"/>
      <c r="C13" s="26">
        <v>-217732.5</v>
      </c>
      <c r="D13" s="58">
        <v>-4267450</v>
      </c>
    </row>
    <row r="14" spans="1:6" x14ac:dyDescent="0.25">
      <c r="A14" s="56" t="s">
        <v>47</v>
      </c>
      <c r="B14" s="57"/>
      <c r="C14" s="26">
        <v>42</v>
      </c>
      <c r="D14" s="60">
        <v>-240</v>
      </c>
    </row>
    <row r="15" spans="1:6" ht="25.5" x14ac:dyDescent="0.25">
      <c r="A15" s="32" t="s">
        <v>48</v>
      </c>
      <c r="B15" s="59"/>
      <c r="C15" s="27">
        <f>SUM(C6:C14)</f>
        <v>-1700849</v>
      </c>
      <c r="D15" s="27">
        <f>SUM(D6:D14)</f>
        <v>-5856734</v>
      </c>
      <c r="E15" s="7" t="s">
        <v>34</v>
      </c>
    </row>
    <row r="16" spans="1:6" ht="17.45" customHeight="1" x14ac:dyDescent="0.25">
      <c r="A16" s="56" t="s">
        <v>49</v>
      </c>
      <c r="B16" s="57"/>
      <c r="C16" s="26">
        <v>-7</v>
      </c>
      <c r="D16" s="58">
        <v>-151</v>
      </c>
    </row>
    <row r="17" spans="1:4" ht="16.899999999999999" customHeight="1" x14ac:dyDescent="0.25">
      <c r="A17" s="32" t="s">
        <v>50</v>
      </c>
      <c r="B17" s="59"/>
      <c r="C17" s="27">
        <f>SUM(C15:C16)</f>
        <v>-1700856</v>
      </c>
      <c r="D17" s="27">
        <f>SUM(D15:D16)</f>
        <v>-5856885</v>
      </c>
    </row>
    <row r="18" spans="1:4" x14ac:dyDescent="0.25">
      <c r="A18" s="56" t="s">
        <v>51</v>
      </c>
      <c r="B18" s="59"/>
      <c r="C18" s="61">
        <v>0</v>
      </c>
      <c r="D18" s="27">
        <v>0</v>
      </c>
    </row>
    <row r="19" spans="1:4" ht="25.5" x14ac:dyDescent="0.25">
      <c r="A19" s="32" t="s">
        <v>52</v>
      </c>
      <c r="B19" s="62"/>
      <c r="C19" s="13">
        <f>SUM(C17:C18)</f>
        <v>-1700856</v>
      </c>
      <c r="D19" s="13">
        <f>SUM(D17:D18)</f>
        <v>-5856885</v>
      </c>
    </row>
    <row r="20" spans="1:4" x14ac:dyDescent="0.25">
      <c r="A20" s="32" t="s">
        <v>53</v>
      </c>
      <c r="B20" s="59"/>
      <c r="D20" s="27"/>
    </row>
    <row r="21" spans="1:4" x14ac:dyDescent="0.25">
      <c r="A21" s="56" t="s">
        <v>54</v>
      </c>
      <c r="B21" s="57"/>
      <c r="C21" s="63">
        <v>-17.010000000000002</v>
      </c>
      <c r="D21" s="63">
        <v>-58.57</v>
      </c>
    </row>
  </sheetData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H11"/>
  <sheetViews>
    <sheetView workbookViewId="0">
      <selection activeCell="D10" sqref="D10"/>
    </sheetView>
  </sheetViews>
  <sheetFormatPr defaultColWidth="15.42578125" defaultRowHeight="12.75" x14ac:dyDescent="0.25"/>
  <cols>
    <col min="1" max="1" width="30.85546875" style="6" customWidth="1"/>
    <col min="2" max="2" width="18.28515625" style="2" customWidth="1"/>
    <col min="3" max="3" width="18" style="2" customWidth="1"/>
    <col min="4" max="8" width="15.42578125" style="2"/>
    <col min="9" max="16384" width="15.42578125" style="3"/>
  </cols>
  <sheetData>
    <row r="3" spans="1:8" ht="29.25" customHeight="1" x14ac:dyDescent="0.25">
      <c r="A3" s="80" t="s">
        <v>68</v>
      </c>
      <c r="B3" s="5"/>
      <c r="C3" s="5"/>
      <c r="D3" s="5"/>
      <c r="E3" s="1" t="s">
        <v>31</v>
      </c>
    </row>
    <row r="4" spans="1:8" ht="25.5" x14ac:dyDescent="0.25">
      <c r="A4" s="66"/>
      <c r="B4" s="10" t="s">
        <v>17</v>
      </c>
      <c r="C4" s="10" t="s">
        <v>18</v>
      </c>
      <c r="D4" s="10" t="s">
        <v>19</v>
      </c>
      <c r="E4" s="10" t="s">
        <v>0</v>
      </c>
    </row>
    <row r="5" spans="1:8" x14ac:dyDescent="0.25">
      <c r="A5" s="22" t="s">
        <v>36</v>
      </c>
      <c r="B5" s="20">
        <v>3924174</v>
      </c>
      <c r="C5" s="20">
        <v>-11721324</v>
      </c>
      <c r="D5" s="20">
        <v>-43179589</v>
      </c>
      <c r="E5" s="20">
        <f>SUM(B5:D5)</f>
        <v>-50976739</v>
      </c>
      <c r="F5" s="9"/>
    </row>
    <row r="6" spans="1:8" x14ac:dyDescent="0.25">
      <c r="A6" s="21" t="s">
        <v>56</v>
      </c>
      <c r="B6" s="20">
        <v>0</v>
      </c>
      <c r="C6" s="20">
        <v>0</v>
      </c>
      <c r="D6" s="20">
        <v>-7679774</v>
      </c>
      <c r="E6" s="20">
        <f>SUM(B6:D6)</f>
        <v>-7679774</v>
      </c>
      <c r="F6" s="9"/>
    </row>
    <row r="7" spans="1:8" ht="25.5" x14ac:dyDescent="0.25">
      <c r="A7" s="21" t="s">
        <v>57</v>
      </c>
      <c r="B7" s="20">
        <v>0</v>
      </c>
      <c r="C7" s="24">
        <v>3698731</v>
      </c>
      <c r="D7" s="20">
        <v>2515699</v>
      </c>
      <c r="E7" s="20">
        <f>SUM(B7:D7)</f>
        <v>6214430</v>
      </c>
      <c r="F7" s="9"/>
    </row>
    <row r="8" spans="1:8" x14ac:dyDescent="0.25">
      <c r="A8" s="22" t="s">
        <v>74</v>
      </c>
      <c r="B8" s="20">
        <f>SUM(B5:B7)</f>
        <v>3924174</v>
      </c>
      <c r="C8" s="20">
        <f t="shared" ref="C8" si="0">SUM(C5:C7)</f>
        <v>-8022593</v>
      </c>
      <c r="D8" s="20">
        <f>SUM(D5:D7)</f>
        <v>-48343664</v>
      </c>
      <c r="E8" s="20">
        <f>SUM(B8:D8)</f>
        <v>-52442083</v>
      </c>
      <c r="F8" s="9">
        <f>E8-Ф1!D38</f>
        <v>6214429</v>
      </c>
    </row>
    <row r="9" spans="1:8" x14ac:dyDescent="0.25">
      <c r="A9" s="21" t="s">
        <v>56</v>
      </c>
      <c r="B9" s="2">
        <v>0</v>
      </c>
      <c r="C9" s="2">
        <v>0</v>
      </c>
      <c r="D9" s="2">
        <v>-1700856</v>
      </c>
      <c r="E9" s="20">
        <f>SUM(B9:D9)</f>
        <v>-1700856</v>
      </c>
      <c r="F9" s="9"/>
    </row>
    <row r="10" spans="1:8" x14ac:dyDescent="0.25">
      <c r="A10" s="22" t="s">
        <v>69</v>
      </c>
      <c r="B10" s="4">
        <f>SUM(B8:B9)</f>
        <v>3924174</v>
      </c>
      <c r="C10" s="4">
        <f t="shared" ref="C10:E10" si="1">SUM(C8:C9)</f>
        <v>-8022593</v>
      </c>
      <c r="D10" s="4">
        <f t="shared" si="1"/>
        <v>-50044520</v>
      </c>
      <c r="E10" s="4">
        <f t="shared" si="1"/>
        <v>-54142939</v>
      </c>
      <c r="F10" s="9"/>
    </row>
    <row r="11" spans="1:8" s="11" customFormat="1" ht="13.15" x14ac:dyDescent="0.3">
      <c r="A11" s="25"/>
      <c r="B11" s="9">
        <f>B10-Ф1!C35</f>
        <v>0</v>
      </c>
      <c r="C11" s="9">
        <f>C10-Ф1!C36</f>
        <v>-0.5</v>
      </c>
      <c r="D11" s="9">
        <f>D10-Ф1!C37</f>
        <v>-0.5</v>
      </c>
      <c r="E11" s="9">
        <f>E10-Ф1!C38</f>
        <v>-1</v>
      </c>
      <c r="F11" s="9"/>
      <c r="G11" s="9"/>
      <c r="H11" s="9"/>
    </row>
  </sheetData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22" workbookViewId="0">
      <selection activeCell="A9" sqref="A9"/>
    </sheetView>
  </sheetViews>
  <sheetFormatPr defaultColWidth="16.28515625" defaultRowHeight="12.75" x14ac:dyDescent="0.25"/>
  <cols>
    <col min="1" max="1" width="47.85546875" style="31" customWidth="1"/>
    <col min="2" max="2" width="12.28515625" style="57" customWidth="1"/>
    <col min="3" max="8" width="16.28515625" style="12"/>
    <col min="9" max="16384" width="16.28515625" style="31"/>
  </cols>
  <sheetData>
    <row r="1" spans="1:8" x14ac:dyDescent="0.25">
      <c r="B1" s="83"/>
      <c r="C1" s="34"/>
      <c r="D1" s="84" t="s">
        <v>75</v>
      </c>
    </row>
    <row r="2" spans="1:8" x14ac:dyDescent="0.25">
      <c r="A2" s="85"/>
      <c r="B2" s="86" t="s">
        <v>38</v>
      </c>
      <c r="C2" s="87" t="s">
        <v>116</v>
      </c>
      <c r="D2" s="87" t="s">
        <v>115</v>
      </c>
      <c r="E2" s="46" t="s">
        <v>34</v>
      </c>
    </row>
    <row r="3" spans="1:8" s="90" customFormat="1" x14ac:dyDescent="0.25">
      <c r="A3" s="67" t="s">
        <v>76</v>
      </c>
      <c r="B3" s="68"/>
      <c r="C3" s="88"/>
      <c r="D3" s="88"/>
      <c r="E3" s="88"/>
      <c r="F3" s="89"/>
      <c r="G3" s="89"/>
      <c r="H3" s="89"/>
    </row>
    <row r="4" spans="1:8" s="90" customFormat="1" x14ac:dyDescent="0.25">
      <c r="A4" s="69" t="s">
        <v>77</v>
      </c>
      <c r="B4" s="68"/>
      <c r="C4" s="91">
        <v>-1700849</v>
      </c>
      <c r="D4" s="89">
        <v>-7679540</v>
      </c>
      <c r="E4" s="88">
        <f>[2]Ф2!D15</f>
        <v>-1321751.9950000001</v>
      </c>
      <c r="F4" s="89"/>
      <c r="G4" s="89"/>
      <c r="H4" s="89"/>
    </row>
    <row r="5" spans="1:8" s="90" customFormat="1" x14ac:dyDescent="0.25">
      <c r="A5" s="92" t="s">
        <v>78</v>
      </c>
      <c r="B5" s="68"/>
      <c r="C5" s="89"/>
      <c r="D5" s="89"/>
      <c r="E5" s="88"/>
      <c r="F5" s="89"/>
      <c r="G5" s="89"/>
      <c r="H5" s="89"/>
    </row>
    <row r="6" spans="1:8" s="90" customFormat="1" x14ac:dyDescent="0.25">
      <c r="A6" s="69" t="s">
        <v>79</v>
      </c>
      <c r="B6" s="68"/>
      <c r="C6" s="89">
        <v>749</v>
      </c>
      <c r="D6" s="89">
        <v>4473</v>
      </c>
      <c r="E6" s="88"/>
      <c r="F6" s="89"/>
      <c r="G6" s="89"/>
      <c r="H6" s="89"/>
    </row>
    <row r="7" spans="1:8" s="90" customFormat="1" x14ac:dyDescent="0.25">
      <c r="A7" s="69" t="s">
        <v>46</v>
      </c>
      <c r="B7" s="68"/>
      <c r="C7" s="89">
        <v>1415670</v>
      </c>
      <c r="D7" s="89">
        <v>5863262</v>
      </c>
      <c r="E7" s="88"/>
      <c r="F7" s="89"/>
      <c r="G7" s="89"/>
      <c r="H7" s="89"/>
    </row>
    <row r="8" spans="1:8" s="90" customFormat="1" x14ac:dyDescent="0.25">
      <c r="A8" s="69" t="s">
        <v>45</v>
      </c>
      <c r="B8" s="68"/>
      <c r="C8" s="89">
        <v>-48</v>
      </c>
      <c r="D8" s="89">
        <v>-1245265</v>
      </c>
      <c r="E8" s="88"/>
      <c r="F8" s="89"/>
      <c r="G8" s="89"/>
      <c r="H8" s="89"/>
    </row>
    <row r="9" spans="1:8" s="90" customFormat="1" ht="25.5" x14ac:dyDescent="0.25">
      <c r="A9" s="69" t="s">
        <v>80</v>
      </c>
      <c r="B9" s="68"/>
      <c r="C9" s="89">
        <v>0</v>
      </c>
      <c r="D9" s="89">
        <v>0</v>
      </c>
      <c r="E9" s="88"/>
      <c r="F9" s="89"/>
      <c r="G9" s="89"/>
      <c r="H9" s="89"/>
    </row>
    <row r="10" spans="1:8" s="90" customFormat="1" ht="25.5" x14ac:dyDescent="0.25">
      <c r="A10" s="69" t="s">
        <v>81</v>
      </c>
      <c r="B10" s="68"/>
      <c r="C10" s="89">
        <v>0</v>
      </c>
      <c r="D10" s="89">
        <v>2009</v>
      </c>
      <c r="E10" s="88"/>
      <c r="F10" s="89"/>
      <c r="G10" s="89"/>
      <c r="H10" s="89"/>
    </row>
    <row r="11" spans="1:8" s="90" customFormat="1" x14ac:dyDescent="0.25">
      <c r="A11" s="69" t="s">
        <v>82</v>
      </c>
      <c r="B11" s="68"/>
      <c r="C11" s="89">
        <v>4288</v>
      </c>
      <c r="D11" s="89">
        <v>4288</v>
      </c>
      <c r="E11" s="88"/>
      <c r="F11" s="89"/>
      <c r="G11" s="89"/>
      <c r="H11" s="89"/>
    </row>
    <row r="12" spans="1:8" s="90" customFormat="1" ht="25.5" x14ac:dyDescent="0.25">
      <c r="A12" s="69" t="s">
        <v>83</v>
      </c>
      <c r="B12" s="68"/>
      <c r="C12" s="89">
        <v>0</v>
      </c>
      <c r="D12" s="89">
        <v>0</v>
      </c>
      <c r="E12" s="88"/>
      <c r="F12" s="89"/>
      <c r="G12" s="89"/>
      <c r="H12" s="89"/>
    </row>
    <row r="13" spans="1:8" s="90" customFormat="1" x14ac:dyDescent="0.25">
      <c r="A13" s="69" t="s">
        <v>84</v>
      </c>
      <c r="B13" s="68"/>
      <c r="C13" s="89">
        <v>0</v>
      </c>
      <c r="D13" s="89">
        <v>447</v>
      </c>
      <c r="E13" s="88"/>
      <c r="F13" s="89"/>
      <c r="G13" s="89"/>
      <c r="H13" s="89"/>
    </row>
    <row r="14" spans="1:8" s="90" customFormat="1" x14ac:dyDescent="0.25">
      <c r="A14" s="69" t="s">
        <v>85</v>
      </c>
      <c r="B14" s="68"/>
      <c r="C14" s="89">
        <v>217732.5</v>
      </c>
      <c r="D14" s="89">
        <v>2502168</v>
      </c>
      <c r="E14" s="88"/>
      <c r="F14" s="89"/>
      <c r="G14" s="89"/>
      <c r="H14" s="89"/>
    </row>
    <row r="15" spans="1:8" s="90" customFormat="1" ht="25.5" x14ac:dyDescent="0.25">
      <c r="A15" s="69" t="s">
        <v>86</v>
      </c>
      <c r="B15" s="68"/>
      <c r="C15" s="89">
        <v>1593904.5</v>
      </c>
      <c r="D15" s="89">
        <v>-1383825</v>
      </c>
      <c r="E15" s="88"/>
      <c r="F15" s="89"/>
      <c r="G15" s="89"/>
      <c r="H15" s="89"/>
    </row>
    <row r="16" spans="1:8" s="90" customFormat="1" ht="25.5" x14ac:dyDescent="0.25">
      <c r="A16" s="92" t="s">
        <v>87</v>
      </c>
      <c r="B16" s="68"/>
      <c r="C16" s="93">
        <f>SUM(C4:C15)</f>
        <v>1531447</v>
      </c>
      <c r="D16" s="89">
        <v>-1931982</v>
      </c>
      <c r="E16" s="88"/>
      <c r="F16" s="89"/>
      <c r="G16" s="89"/>
      <c r="H16" s="89"/>
    </row>
    <row r="17" spans="1:8" s="90" customFormat="1" x14ac:dyDescent="0.25">
      <c r="A17" s="69"/>
      <c r="B17" s="68"/>
      <c r="C17" s="89"/>
      <c r="D17" s="89"/>
      <c r="E17" s="88"/>
      <c r="F17" s="89"/>
      <c r="G17" s="89"/>
      <c r="H17" s="89"/>
    </row>
    <row r="18" spans="1:8" s="90" customFormat="1" x14ac:dyDescent="0.25">
      <c r="A18" s="92" t="s">
        <v>88</v>
      </c>
      <c r="B18" s="68"/>
      <c r="C18" s="89"/>
      <c r="D18" s="89"/>
      <c r="E18" s="88"/>
      <c r="F18" s="89"/>
      <c r="G18" s="89"/>
      <c r="H18" s="89"/>
    </row>
    <row r="19" spans="1:8" s="90" customFormat="1" x14ac:dyDescent="0.25">
      <c r="A19" s="69" t="s">
        <v>89</v>
      </c>
      <c r="B19" s="68"/>
      <c r="C19" s="89">
        <v>162678.5</v>
      </c>
      <c r="D19" s="89">
        <v>337270</v>
      </c>
      <c r="E19" s="88"/>
      <c r="F19" s="89"/>
      <c r="G19" s="89"/>
      <c r="H19" s="89"/>
    </row>
    <row r="20" spans="1:8" s="90" customFormat="1" x14ac:dyDescent="0.25">
      <c r="A20" s="69" t="s">
        <v>90</v>
      </c>
      <c r="B20" s="68"/>
      <c r="C20" s="89">
        <v>496431.5</v>
      </c>
      <c r="D20" s="89">
        <v>378164</v>
      </c>
      <c r="E20" s="88"/>
      <c r="F20" s="89"/>
      <c r="G20" s="89"/>
      <c r="H20" s="89"/>
    </row>
    <row r="21" spans="1:8" s="90" customFormat="1" x14ac:dyDescent="0.25">
      <c r="A21" s="69" t="s">
        <v>91</v>
      </c>
      <c r="B21" s="68"/>
      <c r="C21" s="89">
        <v>63202.5</v>
      </c>
      <c r="D21" s="89">
        <v>32069</v>
      </c>
      <c r="E21" s="88"/>
      <c r="F21" s="89"/>
      <c r="G21" s="89"/>
      <c r="H21" s="89"/>
    </row>
    <row r="22" spans="1:8" s="90" customFormat="1" x14ac:dyDescent="0.25">
      <c r="A22" s="69" t="s">
        <v>92</v>
      </c>
      <c r="B22" s="68"/>
      <c r="C22" s="89">
        <v>6020.45</v>
      </c>
      <c r="D22" s="89">
        <v>-33689</v>
      </c>
      <c r="E22" s="88"/>
      <c r="F22" s="89"/>
      <c r="G22" s="89"/>
      <c r="H22" s="89"/>
    </row>
    <row r="23" spans="1:8" s="90" customFormat="1" x14ac:dyDescent="0.25">
      <c r="A23" s="69" t="s">
        <v>93</v>
      </c>
      <c r="B23" s="68"/>
      <c r="C23" s="89">
        <v>-2690932</v>
      </c>
      <c r="D23" s="89">
        <v>-371494</v>
      </c>
      <c r="E23" s="88"/>
      <c r="F23" s="89"/>
      <c r="G23" s="89"/>
      <c r="H23" s="89"/>
    </row>
    <row r="24" spans="1:8" s="90" customFormat="1" ht="25.5" x14ac:dyDescent="0.25">
      <c r="A24" s="69" t="s">
        <v>94</v>
      </c>
      <c r="B24" s="68"/>
      <c r="C24" s="89">
        <v>433653.4</v>
      </c>
      <c r="D24" s="89">
        <v>414205</v>
      </c>
      <c r="E24" s="88"/>
      <c r="F24" s="89"/>
      <c r="G24" s="89"/>
      <c r="H24" s="89"/>
    </row>
    <row r="25" spans="1:8" s="90" customFormat="1" x14ac:dyDescent="0.25">
      <c r="A25" s="92" t="s">
        <v>95</v>
      </c>
      <c r="B25" s="68"/>
      <c r="C25" s="93">
        <f>SUM(C19:C24)</f>
        <v>-1528945.65</v>
      </c>
      <c r="D25" s="89">
        <f>SUM(D19:D24)</f>
        <v>756525</v>
      </c>
      <c r="E25" s="88"/>
      <c r="F25" s="89"/>
      <c r="G25" s="89"/>
      <c r="H25" s="89"/>
    </row>
    <row r="26" spans="1:8" s="90" customFormat="1" x14ac:dyDescent="0.25">
      <c r="A26" s="69" t="s">
        <v>96</v>
      </c>
      <c r="B26" s="68"/>
      <c r="C26" s="89">
        <f>[2]Ф2!C11</f>
        <v>48.328739999999996</v>
      </c>
      <c r="D26" s="89">
        <v>1245265</v>
      </c>
      <c r="E26" s="88"/>
      <c r="F26" s="89"/>
      <c r="G26" s="89"/>
      <c r="H26" s="89"/>
    </row>
    <row r="27" spans="1:8" s="90" customFormat="1" ht="25.5" x14ac:dyDescent="0.25">
      <c r="A27" s="92" t="s">
        <v>97</v>
      </c>
      <c r="B27" s="68"/>
      <c r="C27" s="93">
        <f>C16+C25+C26</f>
        <v>2549.6787400000931</v>
      </c>
      <c r="D27" s="93">
        <f>D16+D25+D26</f>
        <v>69808</v>
      </c>
      <c r="E27" s="88"/>
      <c r="F27" s="89"/>
      <c r="G27" s="89"/>
      <c r="H27" s="89"/>
    </row>
    <row r="28" spans="1:8" s="90" customFormat="1" x14ac:dyDescent="0.25">
      <c r="B28" s="68"/>
      <c r="C28" s="89"/>
      <c r="D28" s="89"/>
      <c r="E28" s="88"/>
      <c r="F28" s="89"/>
      <c r="G28" s="89"/>
      <c r="H28" s="89"/>
    </row>
    <row r="29" spans="1:8" s="90" customFormat="1" x14ac:dyDescent="0.25">
      <c r="A29" s="67" t="s">
        <v>98</v>
      </c>
      <c r="B29" s="68"/>
      <c r="C29" s="89"/>
      <c r="D29" s="89"/>
      <c r="E29" s="88"/>
      <c r="F29" s="89"/>
      <c r="G29" s="89"/>
      <c r="H29" s="89"/>
    </row>
    <row r="30" spans="1:8" s="90" customFormat="1" x14ac:dyDescent="0.25">
      <c r="A30" s="69" t="s">
        <v>99</v>
      </c>
      <c r="B30" s="68"/>
      <c r="C30" s="89">
        <f>-'[2]Прим Ф1'!H133</f>
        <v>0</v>
      </c>
      <c r="D30" s="89">
        <v>0</v>
      </c>
      <c r="E30" s="88"/>
      <c r="F30" s="89"/>
      <c r="G30" s="89"/>
      <c r="H30" s="89"/>
    </row>
    <row r="31" spans="1:8" s="90" customFormat="1" x14ac:dyDescent="0.25">
      <c r="A31" s="69" t="s">
        <v>100</v>
      </c>
      <c r="B31" s="68"/>
      <c r="C31" s="89">
        <v>1893.5</v>
      </c>
      <c r="D31" s="89">
        <v>-34734</v>
      </c>
      <c r="E31" s="88"/>
      <c r="F31" s="89"/>
      <c r="G31" s="89"/>
      <c r="H31" s="89"/>
    </row>
    <row r="32" spans="1:8" s="90" customFormat="1" ht="25.5" x14ac:dyDescent="0.25">
      <c r="A32" s="69" t="s">
        <v>101</v>
      </c>
      <c r="B32" s="68"/>
      <c r="C32" s="89">
        <f>-'[2]Прим Ф1'!B183</f>
        <v>0</v>
      </c>
      <c r="D32" s="89">
        <v>0</v>
      </c>
      <c r="E32" s="88"/>
      <c r="F32" s="89"/>
      <c r="G32" s="89"/>
      <c r="H32" s="89"/>
    </row>
    <row r="33" spans="1:8" s="90" customFormat="1" x14ac:dyDescent="0.25">
      <c r="A33" s="69" t="s">
        <v>102</v>
      </c>
      <c r="B33" s="68"/>
      <c r="C33" s="89">
        <f>'[2]Прим Ф1'!O88</f>
        <v>0</v>
      </c>
      <c r="D33" s="89">
        <v>-625</v>
      </c>
      <c r="E33" s="88"/>
      <c r="F33" s="89"/>
      <c r="G33" s="89"/>
      <c r="H33" s="89"/>
    </row>
    <row r="34" spans="1:8" s="90" customFormat="1" ht="25.5" x14ac:dyDescent="0.25">
      <c r="A34" s="69" t="s">
        <v>103</v>
      </c>
      <c r="B34" s="68"/>
      <c r="C34" s="89">
        <v>0</v>
      </c>
      <c r="D34" s="89">
        <v>0</v>
      </c>
      <c r="E34" s="88"/>
      <c r="F34" s="89"/>
      <c r="G34" s="89"/>
      <c r="H34" s="89"/>
    </row>
    <row r="35" spans="1:8" s="90" customFormat="1" x14ac:dyDescent="0.25">
      <c r="A35" s="69" t="s">
        <v>104</v>
      </c>
      <c r="B35" s="68"/>
      <c r="C35" s="89">
        <f>'[2]Прим Ф2'!B93</f>
        <v>0</v>
      </c>
      <c r="D35" s="89">
        <v>4154</v>
      </c>
      <c r="E35" s="88"/>
      <c r="F35" s="89"/>
      <c r="G35" s="89"/>
      <c r="H35" s="89"/>
    </row>
    <row r="36" spans="1:8" s="90" customFormat="1" ht="25.5" x14ac:dyDescent="0.25">
      <c r="A36" s="92" t="s">
        <v>105</v>
      </c>
      <c r="B36" s="68"/>
      <c r="C36" s="93">
        <f>SUM(C30:C35)</f>
        <v>1893.5</v>
      </c>
      <c r="D36" s="93">
        <f>SUM(D30:D35)</f>
        <v>-31205</v>
      </c>
      <c r="E36" s="88"/>
      <c r="F36" s="89"/>
      <c r="G36" s="89"/>
      <c r="H36" s="89"/>
    </row>
    <row r="37" spans="1:8" s="90" customFormat="1" x14ac:dyDescent="0.25">
      <c r="A37" s="69"/>
      <c r="B37" s="68"/>
      <c r="C37" s="89"/>
      <c r="D37" s="89"/>
      <c r="E37" s="88"/>
      <c r="F37" s="89"/>
      <c r="G37" s="89"/>
      <c r="H37" s="89"/>
    </row>
    <row r="38" spans="1:8" s="90" customFormat="1" x14ac:dyDescent="0.25">
      <c r="A38" s="67" t="s">
        <v>106</v>
      </c>
      <c r="B38" s="68"/>
      <c r="C38" s="89"/>
      <c r="D38" s="89"/>
      <c r="E38" s="88"/>
      <c r="F38" s="89"/>
      <c r="G38" s="89"/>
      <c r="H38" s="89"/>
    </row>
    <row r="39" spans="1:8" s="90" customFormat="1" x14ac:dyDescent="0.25">
      <c r="A39" s="69" t="s">
        <v>107</v>
      </c>
      <c r="B39" s="68"/>
      <c r="C39" s="89">
        <f>'[2]Прим Ф1'!C236</f>
        <v>0</v>
      </c>
      <c r="D39" s="89">
        <v>4700</v>
      </c>
      <c r="E39" s="88"/>
      <c r="F39" s="89"/>
      <c r="G39" s="89"/>
      <c r="H39" s="89"/>
    </row>
    <row r="40" spans="1:8" s="90" customFormat="1" x14ac:dyDescent="0.25">
      <c r="A40" s="69" t="s">
        <v>108</v>
      </c>
      <c r="B40" s="68"/>
      <c r="C40" s="89">
        <f>'[2]Прим Ф1'!D234</f>
        <v>0</v>
      </c>
      <c r="D40" s="89">
        <v>-20000</v>
      </c>
      <c r="E40" s="88"/>
      <c r="F40" s="89"/>
      <c r="G40" s="89"/>
      <c r="H40" s="89"/>
    </row>
    <row r="41" spans="1:8" s="90" customFormat="1" x14ac:dyDescent="0.25">
      <c r="A41" s="69" t="s">
        <v>109</v>
      </c>
      <c r="B41" s="68"/>
      <c r="C41" s="89">
        <f>'[2]Прим Ф1'!D235</f>
        <v>0</v>
      </c>
      <c r="D41" s="89">
        <v>0</v>
      </c>
      <c r="E41" s="88"/>
      <c r="F41" s="89"/>
      <c r="G41" s="89"/>
      <c r="H41" s="89"/>
    </row>
    <row r="42" spans="1:8" s="90" customFormat="1" ht="25.5" x14ac:dyDescent="0.25">
      <c r="A42" s="92" t="s">
        <v>110</v>
      </c>
      <c r="B42" s="68"/>
      <c r="C42" s="93">
        <f>SUM(C39:C41)</f>
        <v>0</v>
      </c>
      <c r="D42" s="93">
        <f>SUM(D39:D41)</f>
        <v>-15300</v>
      </c>
      <c r="E42" s="88"/>
      <c r="F42" s="89"/>
      <c r="G42" s="89"/>
      <c r="H42" s="89"/>
    </row>
    <row r="43" spans="1:8" s="90" customFormat="1" x14ac:dyDescent="0.25">
      <c r="A43" s="69"/>
      <c r="B43" s="68"/>
      <c r="C43" s="89"/>
      <c r="D43" s="89"/>
      <c r="E43" s="88"/>
      <c r="F43" s="89"/>
      <c r="G43" s="89"/>
      <c r="H43" s="89"/>
    </row>
    <row r="44" spans="1:8" s="90" customFormat="1" ht="25.5" x14ac:dyDescent="0.25">
      <c r="A44" s="69" t="s">
        <v>111</v>
      </c>
      <c r="B44" s="68"/>
      <c r="C44" s="93">
        <f>C27+C36+C42</f>
        <v>4443.1787400000931</v>
      </c>
      <c r="D44" s="89">
        <v>23303</v>
      </c>
      <c r="E44" s="88"/>
      <c r="F44" s="89"/>
      <c r="G44" s="89"/>
      <c r="H44" s="89"/>
    </row>
    <row r="45" spans="1:8" s="90" customFormat="1" ht="25.5" x14ac:dyDescent="0.25">
      <c r="A45" s="92" t="s">
        <v>112</v>
      </c>
      <c r="B45" s="94"/>
      <c r="C45" s="89">
        <f>D47</f>
        <v>119311</v>
      </c>
      <c r="D45" s="89">
        <v>96512</v>
      </c>
      <c r="E45" s="88"/>
      <c r="F45" s="89"/>
      <c r="G45" s="89"/>
      <c r="H45" s="89"/>
    </row>
    <row r="46" spans="1:8" s="90" customFormat="1" ht="25.5" x14ac:dyDescent="0.25">
      <c r="A46" s="69" t="s">
        <v>113</v>
      </c>
      <c r="B46" s="68"/>
      <c r="C46" s="89">
        <v>57</v>
      </c>
      <c r="D46" s="89">
        <v>-504</v>
      </c>
      <c r="E46" s="88"/>
      <c r="F46" s="89"/>
      <c r="G46" s="89"/>
      <c r="H46" s="89"/>
    </row>
    <row r="47" spans="1:8" s="90" customFormat="1" ht="25.5" x14ac:dyDescent="0.25">
      <c r="A47" s="92" t="s">
        <v>114</v>
      </c>
      <c r="B47" s="94"/>
      <c r="C47" s="93">
        <f>SUM(C44:C46)</f>
        <v>123811.17874000009</v>
      </c>
      <c r="D47" s="93">
        <f>SUM(D44:D46)</f>
        <v>119311</v>
      </c>
      <c r="E47" s="88"/>
      <c r="F47" s="89"/>
      <c r="G47" s="89"/>
      <c r="H47" s="89"/>
    </row>
    <row r="48" spans="1:8" x14ac:dyDescent="0.25">
      <c r="B48" s="94"/>
      <c r="C48" s="95">
        <f>C47-[2]Ф1!C5</f>
        <v>-0.17794999989564531</v>
      </c>
      <c r="D48" s="96" t="s">
        <v>34</v>
      </c>
      <c r="E48" s="46"/>
    </row>
    <row r="49" spans="3:5" x14ac:dyDescent="0.25">
      <c r="C49" s="12" t="s">
        <v>34</v>
      </c>
      <c r="E49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Almir1909</dc:creator>
  <cp:lastModifiedBy>Temp2</cp:lastModifiedBy>
  <cp:lastPrinted>2020-05-13T10:51:41Z</cp:lastPrinted>
  <dcterms:created xsi:type="dcterms:W3CDTF">2020-04-26T09:01:25Z</dcterms:created>
  <dcterms:modified xsi:type="dcterms:W3CDTF">2021-05-14T07:37:37Z</dcterms:modified>
</cp:coreProperties>
</file>