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iya.kashkarova\Documents\6 мес Касе\"/>
    </mc:Choice>
  </mc:AlternateContent>
  <bookViews>
    <workbookView xWindow="0" yWindow="0" windowWidth="28800" windowHeight="12435"/>
  </bookViews>
  <sheets>
    <sheet name="Отч о финансовом положении" sheetId="2" r:id="rId1"/>
    <sheet name="Отч о совокупном доходе" sheetId="1" r:id="rId2"/>
    <sheet name="Отчет об изм в капитале" sheetId="3" r:id="rId3"/>
    <sheet name="Отчет о движении денег" sheetId="6" r:id="rId4"/>
  </sheets>
  <externalReferences>
    <externalReference r:id="rId5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D18" i="1" l="1"/>
  <c r="D16" i="1"/>
  <c r="D14" i="1"/>
  <c r="D13" i="1" l="1"/>
  <c r="D12" i="1"/>
  <c r="D9" i="1"/>
  <c r="F35" i="3" l="1"/>
  <c r="C31" i="2"/>
  <c r="D19" i="2"/>
  <c r="F30" i="3"/>
  <c r="C29" i="6" l="1"/>
  <c r="C19" i="6"/>
  <c r="C33" i="6"/>
  <c r="C35" i="6" s="1"/>
  <c r="C24" i="6"/>
  <c r="C14" i="6"/>
  <c r="E32" i="3" l="1"/>
  <c r="D32" i="3"/>
  <c r="G30" i="3"/>
  <c r="G32" i="3" s="1"/>
  <c r="F32" i="3" l="1"/>
  <c r="D33" i="6" l="1"/>
  <c r="D24" i="6"/>
  <c r="D14" i="6"/>
  <c r="D35" i="6" l="1"/>
  <c r="C38" i="2"/>
  <c r="C25" i="2" l="1"/>
  <c r="E28" i="3"/>
  <c r="F25" i="3"/>
  <c r="C27" i="2" l="1"/>
  <c r="C14" i="2"/>
  <c r="F28" i="3" l="1"/>
  <c r="F37" i="3" l="1"/>
  <c r="G8" i="3"/>
  <c r="F10" i="3"/>
  <c r="G10" i="3" s="1"/>
  <c r="D11" i="3"/>
  <c r="D14" i="3" s="1"/>
  <c r="D16" i="3" s="1"/>
  <c r="E11" i="3"/>
  <c r="E14" i="3" s="1"/>
  <c r="G12" i="3"/>
  <c r="G13" i="3"/>
  <c r="F17" i="3"/>
  <c r="G17" i="3" s="1"/>
  <c r="E18" i="3"/>
  <c r="F18" i="3" s="1"/>
  <c r="G18" i="3" s="1"/>
  <c r="G19" i="3"/>
  <c r="G20" i="3"/>
  <c r="D21" i="3"/>
  <c r="G25" i="3"/>
  <c r="G28" i="3" s="1"/>
  <c r="G26" i="3"/>
  <c r="D28" i="3"/>
  <c r="D32" i="2"/>
  <c r="D39" i="2" s="1"/>
  <c r="D38" i="2"/>
  <c r="D20" i="2"/>
  <c r="D14" i="2"/>
  <c r="C32" i="2"/>
  <c r="C39" i="2" l="1"/>
  <c r="C40" i="2" s="1"/>
  <c r="D21" i="2"/>
  <c r="E21" i="3"/>
  <c r="E22" i="3" s="1"/>
  <c r="E29" i="3" s="1"/>
  <c r="E34" i="3" s="1"/>
  <c r="F11" i="3"/>
  <c r="F14" i="3" s="1"/>
  <c r="F16" i="3" s="1"/>
  <c r="F21" i="3" s="1"/>
  <c r="G21" i="3"/>
  <c r="D22" i="3"/>
  <c r="D29" i="3" s="1"/>
  <c r="D34" i="3" l="1"/>
  <c r="E39" i="3"/>
  <c r="F22" i="3"/>
  <c r="G16" i="3"/>
  <c r="G11" i="3"/>
  <c r="G14" i="3" s="1"/>
  <c r="F29" i="3" l="1"/>
  <c r="F34" i="3" s="1"/>
  <c r="F39" i="3" s="1"/>
  <c r="G22" i="3"/>
  <c r="G34" i="3" l="1"/>
  <c r="G29" i="3"/>
  <c r="D27" i="2"/>
  <c r="D40" i="2" s="1"/>
  <c r="C20" i="2" l="1"/>
  <c r="C21" i="2" s="1"/>
  <c r="G35" i="3"/>
  <c r="D37" i="3"/>
  <c r="E37" i="3"/>
  <c r="G37" i="3" l="1"/>
  <c r="D39" i="3"/>
  <c r="G39" i="3" s="1"/>
</calcChain>
</file>

<file path=xl/sharedStrings.xml><?xml version="1.0" encoding="utf-8"?>
<sst xmlns="http://schemas.openxmlformats.org/spreadsheetml/2006/main" count="147" uniqueCount="99">
  <si>
    <t>АО "Аскер Мунай Эксплорэйшн"</t>
  </si>
  <si>
    <t>ПРОМЕЖУТОЧНЫЙ КОНСОЛИДИРОВАННЫЙ ОТЧЕТ О СОВОКУПНОМ ДОХОДЕ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</si>
  <si>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</si>
  <si>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</si>
  <si>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</si>
  <si>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</si>
  <si>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</si>
  <si>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</si>
  <si>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</si>
  <si>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Прочие операционные расходы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</si>
  <si>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</si>
  <si>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</si>
  <si>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</si>
  <si>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</si>
  <si>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</si>
  <si>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</si>
  <si>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</si>
  <si>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</si>
  <si>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</si>
  <si>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</si>
  <si>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>ПРОМЕЖУТОЧНЫЙ КОНСОЛИДИРОВАННЫЙ ОТЧЕТ О ФИНАНСОВОМ ПОЛОЖЕНИИ</t>
  </si>
  <si>
    <t xml:space="preserve">Активы </t>
  </si>
  <si>
    <t>Долгосрочные активы</t>
  </si>
  <si>
    <t>Разведочные и оценочные активы</t>
  </si>
  <si>
    <t>Нематериальные активы</t>
  </si>
  <si>
    <t>Отложенные налоговые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</si>
  <si>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</si>
  <si>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</si>
  <si>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</si>
  <si>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</si>
  <si>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</si>
  <si>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</si>
  <si>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</si>
  <si>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</si>
  <si>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</si>
  <si>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</si>
  <si>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</si>
  <si>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</si>
  <si>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</si>
  <si>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</si>
  <si>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</si>
  <si>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</si>
  <si>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</si>
  <si>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ПРОМЕЖУТОЧНЫЙ КОНСОЛИДИРОВАННЫЙ ОТЧЕТ ОБ ИЗМЕНЕНИЯХ В КАПИТАЛЕ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</si>
  <si>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</si>
  <si>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</si>
  <si>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</si>
  <si>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</si>
  <si>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</si>
  <si>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</si>
  <si>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</si>
  <si>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</si>
  <si>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</si>
  <si>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ДВИЖЕНИИ ДЕНЕЖНЫХ СРЕДСТВ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</si>
  <si>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</si>
  <si>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</si>
  <si>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</si>
  <si>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</si>
  <si>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</si>
  <si>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</si>
  <si>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</si>
  <si>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</si>
  <si>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</si>
  <si>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</si>
  <si>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</si>
  <si>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</si>
  <si>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</si>
  <si>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</si>
  <si>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</si>
  <si>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</si>
  <si>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</si>
  <si>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</si>
  <si>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</si>
  <si>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</si>
  <si>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</si>
  <si>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</si>
  <si>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</si>
  <si>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</si>
  <si>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Прочие  финансовые обязательства</t>
  </si>
  <si>
    <t>На 1 января 2020 года</t>
  </si>
  <si>
    <t>Прочие долгосрочные активы</t>
  </si>
  <si>
    <t>Основные средства</t>
  </si>
  <si>
    <t xml:space="preserve">Займы 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</si>
  <si>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</si>
  <si>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</si>
  <si>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</si>
  <si>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</si>
  <si>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</si>
  <si>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</si>
  <si>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</si>
  <si>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</si>
  <si>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31 декабря 2021 года</t>
  </si>
  <si>
    <t>На 31 декабря 2021 года</t>
  </si>
  <si>
    <t>По состоянию на 30 июня 2022 года</t>
  </si>
  <si>
    <t>30 июня 2022 года</t>
  </si>
  <si>
    <t>За шесть месяцев, закончившихся 30 июня 2022 года</t>
  </si>
  <si>
    <t>30 июня 2021 года</t>
  </si>
  <si>
    <t>На 30 июня 2022 года</t>
  </si>
  <si>
    <t>Курсовая 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</si>
</sst>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(* #,##0_);_(* \(#,##0\);_(* \-_);_(@_)"/>
    <numFmt numFmtId="166" formatCode="_(* #,##0.0_);_(* \(#,##0.0\);_(* \-_);_(@_)"/>
    <numFmt numFmtId="167" formatCode="_(* #,##0_);_(* \(#,##0\);_(* &quot;-&quot;??_);_(@_)"/>
    <numFmt numFmtId="168" formatCode="#,##0.0"/>
    <numFmt numFmtId="169" formatCode="_(* #,##0_);_(* \(#,##0\);_(* &quot;-&quot;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b/>
      <sz val="10"/>
      <color theme="1" tint="0.34998626667073579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808080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3" fillId="2" borderId="0" xfId="0" applyFont="1" applyFill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5" fontId="4" fillId="2" borderId="0" xfId="0" applyNumberFormat="1" applyFont="1" applyFill="1" applyBorder="1" applyAlignment="1">
      <alignment horizontal="right" wrapText="1"/>
    </xf>
    <xf numFmtId="165" fontId="1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165" fontId="4" fillId="2" borderId="0" xfId="0" applyNumberFormat="1" applyFont="1" applyFill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165" fontId="4" fillId="2" borderId="3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165" fontId="1" fillId="2" borderId="0" xfId="0" applyNumberFormat="1" applyFont="1" applyFill="1"/>
    <xf numFmtId="0" fontId="4" fillId="2" borderId="3" xfId="0" applyFont="1" applyFill="1" applyBorder="1" applyAlignment="1"/>
    <xf numFmtId="0" fontId="4" fillId="2" borderId="3" xfId="0" applyFont="1" applyFill="1" applyBorder="1"/>
    <xf numFmtId="166" fontId="4" fillId="2" borderId="3" xfId="0" applyNumberFormat="1" applyFont="1" applyFill="1" applyBorder="1"/>
    <xf numFmtId="0" fontId="7" fillId="2" borderId="0" xfId="0" applyFont="1" applyFill="1"/>
    <xf numFmtId="164" fontId="1" fillId="2" borderId="0" xfId="0" applyNumberFormat="1" applyFont="1" applyFill="1"/>
    <xf numFmtId="14" fontId="8" fillId="3" borderId="0" xfId="0" applyNumberFormat="1" applyFont="1" applyFill="1" applyBorder="1" applyAlignment="1"/>
    <xf numFmtId="0" fontId="1" fillId="3" borderId="2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5" fontId="1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165" fontId="4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10" fillId="2" borderId="0" xfId="0" applyFont="1" applyFill="1"/>
    <xf numFmtId="165" fontId="4" fillId="2" borderId="3" xfId="0" applyNumberFormat="1" applyFont="1" applyFill="1" applyBorder="1" applyAlignment="1"/>
    <xf numFmtId="165" fontId="10" fillId="2" borderId="0" xfId="0" applyNumberFormat="1" applyFont="1" applyFill="1"/>
    <xf numFmtId="168" fontId="11" fillId="2" borderId="0" xfId="0" applyNumberFormat="1" applyFont="1" applyFill="1"/>
    <xf numFmtId="165" fontId="4" fillId="2" borderId="0" xfId="0" applyNumberFormat="1" applyFont="1" applyFill="1" applyBorder="1" applyAlignment="1"/>
    <xf numFmtId="165" fontId="1" fillId="2" borderId="0" xfId="0" applyNumberFormat="1" applyFont="1" applyFill="1" applyBorder="1" applyAlignment="1"/>
    <xf numFmtId="165" fontId="9" fillId="2" borderId="0" xfId="0" applyNumberFormat="1" applyFont="1" applyFill="1"/>
    <xf numFmtId="165" fontId="1" fillId="2" borderId="0" xfId="0" applyNumberFormat="1" applyFont="1" applyFill="1" applyBorder="1" applyAlignment="1">
      <alignment vertical="top"/>
    </xf>
    <xf numFmtId="165" fontId="1" fillId="2" borderId="2" xfId="0" applyNumberFormat="1" applyFont="1" applyFill="1" applyBorder="1" applyAlignment="1"/>
    <xf numFmtId="165" fontId="1" fillId="2" borderId="3" xfId="0" applyNumberFormat="1" applyFont="1" applyFill="1" applyBorder="1" applyAlignment="1"/>
    <xf numFmtId="16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37" fontId="1" fillId="3" borderId="0" xfId="1" applyNumberFormat="1" applyFont="1" applyFill="1" applyBorder="1"/>
    <xf numFmtId="14" fontId="7" fillId="3" borderId="0" xfId="0" applyNumberFormat="1" applyFont="1" applyFill="1" applyBorder="1" applyAlignment="1"/>
    <xf numFmtId="0" fontId="7" fillId="3" borderId="1" xfId="0" applyFont="1" applyFill="1" applyBorder="1" applyAlignment="1"/>
    <xf numFmtId="0" fontId="1" fillId="3" borderId="1" xfId="0" applyFont="1" applyFill="1" applyBorder="1"/>
    <xf numFmtId="37" fontId="1" fillId="3" borderId="0" xfId="1" applyNumberFormat="1" applyFont="1" applyFill="1" applyBorder="1" applyAlignment="1"/>
    <xf numFmtId="165" fontId="4" fillId="0" borderId="3" xfId="0" applyNumberFormat="1" applyFont="1" applyFill="1" applyBorder="1" applyAlignment="1">
      <alignment wrapText="1"/>
    </xf>
    <xf numFmtId="14" fontId="4" fillId="2" borderId="2" xfId="0" quotePrefix="1" applyNumberFormat="1" applyFont="1" applyFill="1" applyBorder="1" applyAlignment="1">
      <alignment horizontal="right" vertical="top" wrapText="1"/>
    </xf>
    <xf numFmtId="165" fontId="0" fillId="0" borderId="0" xfId="0" applyNumberFormat="1"/>
    <xf numFmtId="0" fontId="1" fillId="0" borderId="0" xfId="0" applyFont="1" applyFill="1" applyBorder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5" fontId="1" fillId="0" borderId="3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5" fontId="1" fillId="0" borderId="5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65" fontId="1" fillId="0" borderId="0" xfId="0" applyNumberFormat="1" applyFont="1" applyFill="1" applyBorder="1"/>
    <xf numFmtId="0" fontId="1" fillId="0" borderId="4" xfId="0" applyFont="1" applyFill="1" applyBorder="1" applyAlignment="1"/>
    <xf numFmtId="165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wrapText="1"/>
    </xf>
    <xf numFmtId="0" fontId="7" fillId="3" borderId="0" xfId="0" applyFont="1" applyFill="1" applyBorder="1" applyAlignment="1"/>
    <xf numFmtId="14" fontId="4" fillId="0" borderId="2" xfId="0" quotePrefix="1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0" fillId="0" borderId="0" xfId="0" applyAlignment="1"/>
    <xf numFmtId="0" fontId="0" fillId="0" borderId="0" xfId="0" applyFont="1"/>
    <xf numFmtId="165" fontId="1" fillId="3" borderId="5" xfId="0" applyNumberFormat="1" applyFont="1" applyFill="1" applyBorder="1" applyAlignment="1">
      <alignment wrapText="1"/>
    </xf>
    <xf numFmtId="37" fontId="1" fillId="0" borderId="0" xfId="1" applyNumberFormat="1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/>
    <xf numFmtId="14" fontId="1" fillId="0" borderId="0" xfId="0" applyNumberFormat="1" applyFont="1" applyFill="1" applyBorder="1" applyAlignment="1"/>
    <xf numFmtId="165" fontId="1" fillId="0" borderId="0" xfId="0" applyNumberFormat="1" applyFont="1" applyFill="1" applyAlignment="1">
      <alignment wrapText="1"/>
    </xf>
    <xf numFmtId="165" fontId="14" fillId="0" borderId="0" xfId="0" applyNumberFormat="1" applyFont="1" applyFill="1"/>
    <xf numFmtId="0" fontId="15" fillId="3" borderId="0" xfId="0" applyFont="1" applyFill="1" applyBorder="1" applyAlignment="1"/>
    <xf numFmtId="165" fontId="1" fillId="3" borderId="0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4" fillId="3" borderId="0" xfId="0" applyNumberFormat="1" applyFont="1" applyFill="1" applyBorder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14" fontId="4" fillId="3" borderId="2" xfId="0" quotePrefix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</cellXfs>
  <cellStyles count="2">
    <cellStyle name="Normal_Worksheet in 2251 Cash Flow Workshee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50"/>
  <sheetViews>
    <sheetView tabSelected="1" workbookViewId="0">
      <selection activeCell="J23" sqref="J23"/>
    </sheetView>
  </sheetViews>
  <sheetFormatPr defaultColWidth="8.85546875" defaultRowHeight="15" x14ac:dyDescent="0.25"/>
  <cols>
    <col min="1" max="1" width="38.85546875" style="115" customWidth="1"/>
    <col min="2" max="2" width="10.28515625" style="115" customWidth="1"/>
    <col min="3" max="3" width="15" style="115" customWidth="1"/>
    <col min="4" max="4" width="14.140625" style="115" customWidth="1"/>
    <col min="5" max="5" width="8.85546875" style="115"/>
    <col min="6" max="6" width="12" style="115" bestFit="1" customWidth="1"/>
    <col min="7" max="16384" width="8.85546875" style="115"/>
  </cols>
  <sheetData>
    <row r="1" spans="1:4" x14ac:dyDescent="0.25">
      <c r="A1" s="114" t="s">
        <v>0</v>
      </c>
      <c r="B1" s="71"/>
      <c r="C1" s="71"/>
      <c r="D1" s="71"/>
    </row>
    <row r="2" spans="1:4" x14ac:dyDescent="0.25">
      <c r="A2" s="114" t="s">
        <v>20</v>
      </c>
      <c r="B2" s="71"/>
      <c r="C2" s="71"/>
      <c r="D2" s="71"/>
    </row>
    <row r="3" spans="1:4" x14ac:dyDescent="0.25">
      <c r="A3" s="116" t="s">
        <v>93</v>
      </c>
      <c r="B3" s="72"/>
      <c r="C3" s="72"/>
      <c r="D3" s="72"/>
    </row>
    <row r="4" spans="1:4" ht="15.75" thickBot="1" x14ac:dyDescent="0.3">
      <c r="A4" s="73"/>
      <c r="B4" s="74"/>
      <c r="C4" s="74"/>
      <c r="D4" s="74"/>
    </row>
    <row r="5" spans="1:4" x14ac:dyDescent="0.25">
      <c r="A5" s="75"/>
      <c r="B5" s="71"/>
      <c r="C5" s="71"/>
      <c r="D5" s="71"/>
    </row>
    <row r="6" spans="1:4" ht="29.25" customHeight="1" x14ac:dyDescent="0.25">
      <c r="A6" s="76" t="s">
        <v>2</v>
      </c>
      <c r="B6" s="77" t="s">
        <v>3</v>
      </c>
      <c r="C6" s="94" t="s">
        <v>94</v>
      </c>
      <c r="D6" s="94" t="s">
        <v>91</v>
      </c>
    </row>
    <row r="7" spans="1:4" x14ac:dyDescent="0.25">
      <c r="A7" s="84" t="s">
        <v>21</v>
      </c>
      <c r="B7" s="78"/>
      <c r="C7" s="79"/>
      <c r="D7" s="79"/>
    </row>
    <row r="8" spans="1:4" x14ac:dyDescent="0.25">
      <c r="A8" s="84" t="s">
        <v>22</v>
      </c>
      <c r="B8" s="78"/>
      <c r="C8" s="79"/>
      <c r="D8" s="79"/>
    </row>
    <row r="9" spans="1:4" x14ac:dyDescent="0.25">
      <c r="A9" s="80" t="s">
        <v>23</v>
      </c>
      <c r="B9" s="104">
        <v>3</v>
      </c>
      <c r="C9" s="81">
        <v>30526135</v>
      </c>
      <c r="D9" s="79">
        <v>31522390</v>
      </c>
    </row>
    <row r="10" spans="1:4" x14ac:dyDescent="0.25">
      <c r="A10" s="80" t="s">
        <v>81</v>
      </c>
      <c r="B10" s="104"/>
      <c r="C10" s="117">
        <v>848292</v>
      </c>
      <c r="D10" s="79">
        <v>879198</v>
      </c>
    </row>
    <row r="11" spans="1:4" x14ac:dyDescent="0.25">
      <c r="A11" s="80" t="s">
        <v>24</v>
      </c>
      <c r="B11" s="104"/>
      <c r="C11" s="117">
        <v>5890</v>
      </c>
      <c r="D11" s="79">
        <v>6073</v>
      </c>
    </row>
    <row r="12" spans="1:4" x14ac:dyDescent="0.25">
      <c r="A12" s="80" t="s">
        <v>80</v>
      </c>
      <c r="B12" s="104">
        <v>4</v>
      </c>
      <c r="C12" s="117">
        <v>1705640</v>
      </c>
      <c r="D12" s="79">
        <v>1503579</v>
      </c>
    </row>
    <row r="13" spans="1:4" x14ac:dyDescent="0.25">
      <c r="A13" s="80" t="s">
        <v>25</v>
      </c>
      <c r="B13" s="104"/>
      <c r="C13" s="81">
        <v>0</v>
      </c>
      <c r="D13" s="79">
        <v>1533146</v>
      </c>
    </row>
    <row r="14" spans="1:4" x14ac:dyDescent="0.25">
      <c r="A14" s="82"/>
      <c r="B14" s="105"/>
      <c r="C14" s="83">
        <f>SUM(C9:C13)</f>
        <v>33085957</v>
      </c>
      <c r="D14" s="83">
        <f>SUM(D9:D13)</f>
        <v>35444386</v>
      </c>
    </row>
    <row r="15" spans="1:4" x14ac:dyDescent="0.25">
      <c r="A15" s="84" t="s">
        <v>26</v>
      </c>
      <c r="B15" s="104"/>
      <c r="C15" s="81"/>
      <c r="D15" s="81"/>
    </row>
    <row r="16" spans="1:4" x14ac:dyDescent="0.25">
      <c r="A16" s="80" t="s">
        <v>27</v>
      </c>
      <c r="B16" s="104"/>
      <c r="C16" s="117">
        <v>65032</v>
      </c>
      <c r="D16" s="81">
        <v>66134</v>
      </c>
    </row>
    <row r="17" spans="1:6" x14ac:dyDescent="0.25">
      <c r="A17" s="80" t="s">
        <v>28</v>
      </c>
      <c r="B17" s="104"/>
      <c r="C17" s="117">
        <v>13939</v>
      </c>
      <c r="D17" s="81">
        <v>15203</v>
      </c>
    </row>
    <row r="18" spans="1:6" x14ac:dyDescent="0.25">
      <c r="A18" s="80" t="s">
        <v>29</v>
      </c>
      <c r="B18" s="104"/>
      <c r="C18" s="81">
        <v>49291</v>
      </c>
      <c r="D18" s="81">
        <v>22841</v>
      </c>
    </row>
    <row r="19" spans="1:6" x14ac:dyDescent="0.25">
      <c r="A19" s="76" t="s">
        <v>30</v>
      </c>
      <c r="B19" s="106">
        <v>5</v>
      </c>
      <c r="C19" s="85">
        <v>328144</v>
      </c>
      <c r="D19" s="85">
        <f>79254+112236</f>
        <v>191490</v>
      </c>
    </row>
    <row r="20" spans="1:6" x14ac:dyDescent="0.25">
      <c r="A20" s="84"/>
      <c r="B20" s="104"/>
      <c r="C20" s="81">
        <f>SUM(C15:C19)</f>
        <v>456406</v>
      </c>
      <c r="D20" s="81">
        <f>SUM(D16:D19)</f>
        <v>295668</v>
      </c>
    </row>
    <row r="21" spans="1:6" x14ac:dyDescent="0.25">
      <c r="A21" s="82" t="s">
        <v>31</v>
      </c>
      <c r="B21" s="107"/>
      <c r="C21" s="68">
        <f>C14+C20</f>
        <v>33542363</v>
      </c>
      <c r="D21" s="68">
        <f>D14+D20</f>
        <v>35740054</v>
      </c>
    </row>
    <row r="22" spans="1:6" x14ac:dyDescent="0.25">
      <c r="A22" s="84"/>
      <c r="B22" s="108"/>
      <c r="C22" s="81"/>
      <c r="D22" s="81"/>
    </row>
    <row r="23" spans="1:6" x14ac:dyDescent="0.25">
      <c r="A23" s="84" t="s">
        <v>32</v>
      </c>
      <c r="B23" s="108"/>
      <c r="C23" s="81"/>
      <c r="D23" s="81"/>
    </row>
    <row r="24" spans="1:6" x14ac:dyDescent="0.25">
      <c r="A24" s="80" t="s">
        <v>87</v>
      </c>
      <c r="B24" s="104">
        <v>6</v>
      </c>
      <c r="C24" s="81">
        <v>23387466</v>
      </c>
      <c r="D24" s="81">
        <v>23387466</v>
      </c>
    </row>
    <row r="25" spans="1:6" x14ac:dyDescent="0.25">
      <c r="A25" s="80" t="s">
        <v>33</v>
      </c>
      <c r="B25" s="104"/>
      <c r="C25" s="81">
        <f>-28863849+37399</f>
        <v>-28826450</v>
      </c>
      <c r="D25" s="81">
        <v>-28826450</v>
      </c>
    </row>
    <row r="26" spans="1:6" x14ac:dyDescent="0.25">
      <c r="A26" s="80" t="s">
        <v>34</v>
      </c>
      <c r="B26" s="104"/>
      <c r="C26" s="81">
        <v>-7795670</v>
      </c>
      <c r="D26" s="81">
        <v>-5058450</v>
      </c>
      <c r="F26" s="118"/>
    </row>
    <row r="27" spans="1:6" x14ac:dyDescent="0.25">
      <c r="A27" s="82" t="s">
        <v>35</v>
      </c>
      <c r="B27" s="107"/>
      <c r="C27" s="68">
        <f>SUM(C22:C26)</f>
        <v>-13234654</v>
      </c>
      <c r="D27" s="68">
        <f>SUM(D24:D26)</f>
        <v>-10497434</v>
      </c>
    </row>
    <row r="28" spans="1:6" x14ac:dyDescent="0.25">
      <c r="A28" s="84"/>
      <c r="B28" s="109"/>
      <c r="C28" s="86"/>
      <c r="D28" s="86"/>
    </row>
    <row r="29" spans="1:6" x14ac:dyDescent="0.25">
      <c r="A29" s="84" t="s">
        <v>36</v>
      </c>
      <c r="B29" s="104"/>
      <c r="C29" s="81"/>
      <c r="D29" s="81"/>
    </row>
    <row r="30" spans="1:6" x14ac:dyDescent="0.25">
      <c r="A30" s="80" t="s">
        <v>37</v>
      </c>
      <c r="B30" s="104"/>
      <c r="C30" s="81">
        <v>38940301</v>
      </c>
      <c r="D30" s="81">
        <v>37879415</v>
      </c>
    </row>
    <row r="31" spans="1:6" x14ac:dyDescent="0.25">
      <c r="A31" s="80" t="s">
        <v>89</v>
      </c>
      <c r="B31" s="104">
        <v>7</v>
      </c>
      <c r="C31" s="81">
        <f>6950719-38027</f>
        <v>6912692</v>
      </c>
      <c r="D31" s="81">
        <v>7497993</v>
      </c>
    </row>
    <row r="32" spans="1:6" x14ac:dyDescent="0.25">
      <c r="A32" s="82"/>
      <c r="B32" s="105"/>
      <c r="C32" s="83">
        <f>SUM(C29:C31)</f>
        <v>45852993</v>
      </c>
      <c r="D32" s="83">
        <f>SUM(D30:D31)</f>
        <v>45377408</v>
      </c>
    </row>
    <row r="33" spans="1:6" x14ac:dyDescent="0.25">
      <c r="A33" s="84" t="s">
        <v>38</v>
      </c>
      <c r="B33" s="104"/>
      <c r="C33" s="81"/>
      <c r="D33" s="81"/>
    </row>
    <row r="34" spans="1:6" x14ac:dyDescent="0.25">
      <c r="A34" s="80" t="s">
        <v>89</v>
      </c>
      <c r="B34" s="104"/>
      <c r="C34" s="81">
        <v>38027</v>
      </c>
      <c r="D34" s="81">
        <v>113956</v>
      </c>
    </row>
    <row r="35" spans="1:6" x14ac:dyDescent="0.25">
      <c r="A35" s="80" t="s">
        <v>78</v>
      </c>
      <c r="B35" s="104"/>
      <c r="C35" s="81">
        <v>0</v>
      </c>
      <c r="D35" s="81">
        <v>0</v>
      </c>
    </row>
    <row r="36" spans="1:6" x14ac:dyDescent="0.25">
      <c r="A36" s="80" t="s">
        <v>82</v>
      </c>
      <c r="B36" s="104"/>
      <c r="C36" s="81"/>
      <c r="D36" s="81"/>
    </row>
    <row r="37" spans="1:6" ht="19.5" customHeight="1" x14ac:dyDescent="0.25">
      <c r="A37" s="80" t="s">
        <v>90</v>
      </c>
      <c r="B37" s="104">
        <v>8</v>
      </c>
      <c r="C37" s="81">
        <v>885997</v>
      </c>
      <c r="D37" s="81">
        <v>746123</v>
      </c>
    </row>
    <row r="38" spans="1:6" x14ac:dyDescent="0.25">
      <c r="A38" s="82"/>
      <c r="B38" s="105"/>
      <c r="C38" s="83">
        <f>SUM(C34:C37)</f>
        <v>924024</v>
      </c>
      <c r="D38" s="83">
        <f>SUM(D34:D37)</f>
        <v>860079</v>
      </c>
    </row>
    <row r="39" spans="1:6" x14ac:dyDescent="0.25">
      <c r="A39" s="82" t="s">
        <v>39</v>
      </c>
      <c r="B39" s="107"/>
      <c r="C39" s="68">
        <f>C32+C38</f>
        <v>46777017</v>
      </c>
      <c r="D39" s="68">
        <f>D32+D38</f>
        <v>46237487</v>
      </c>
      <c r="F39" s="118"/>
    </row>
    <row r="40" spans="1:6" x14ac:dyDescent="0.25">
      <c r="A40" s="82" t="s">
        <v>40</v>
      </c>
      <c r="B40" s="107"/>
      <c r="C40" s="68">
        <f>C39+C27</f>
        <v>33542363</v>
      </c>
      <c r="D40" s="68">
        <f>D39+D27</f>
        <v>35740053</v>
      </c>
    </row>
    <row r="41" spans="1:6" ht="21.75" customHeight="1" x14ac:dyDescent="0.25">
      <c r="A41" s="87"/>
      <c r="B41" s="110"/>
      <c r="C41" s="88"/>
      <c r="D41" s="88"/>
    </row>
    <row r="42" spans="1:6" x14ac:dyDescent="0.25">
      <c r="A42" s="89" t="s">
        <v>41</v>
      </c>
      <c r="B42" s="111"/>
      <c r="C42" s="90">
        <v>23387466</v>
      </c>
      <c r="D42" s="90">
        <v>23387466</v>
      </c>
    </row>
    <row r="43" spans="1:6" x14ac:dyDescent="0.25">
      <c r="A43" s="91" t="s">
        <v>42</v>
      </c>
      <c r="B43" s="112"/>
      <c r="C43" s="92">
        <v>-566.14</v>
      </c>
      <c r="D43" s="92">
        <v>-449.11</v>
      </c>
    </row>
    <row r="44" spans="1:6" x14ac:dyDescent="0.25">
      <c r="A44" s="87"/>
      <c r="B44" s="71"/>
      <c r="C44" s="71"/>
      <c r="D44" s="71"/>
    </row>
    <row r="45" spans="1:6" x14ac:dyDescent="0.25">
      <c r="A45" s="87"/>
      <c r="B45" s="71"/>
      <c r="C45" s="71"/>
      <c r="D45" s="71"/>
    </row>
    <row r="46" spans="1:6" x14ac:dyDescent="0.25">
      <c r="A46" s="87"/>
      <c r="B46" s="71"/>
      <c r="C46" s="71"/>
      <c r="D46" s="71"/>
    </row>
    <row r="47" spans="1:6" x14ac:dyDescent="0.25">
      <c r="A47" s="87" t="s">
        <v>17</v>
      </c>
      <c r="B47" s="71"/>
      <c r="C47" s="71"/>
      <c r="D47" s="71" t="s">
        <v>77</v>
      </c>
    </row>
    <row r="48" spans="1:6" x14ac:dyDescent="0.25">
      <c r="A48" s="87"/>
      <c r="B48" s="71"/>
      <c r="C48" s="71"/>
      <c r="D48" s="71"/>
    </row>
    <row r="49" spans="1:4" x14ac:dyDescent="0.25">
      <c r="A49" s="87"/>
      <c r="B49" s="71"/>
      <c r="C49" s="71"/>
      <c r="D49" s="71"/>
    </row>
    <row r="50" spans="1:4" ht="15.75" customHeight="1" x14ac:dyDescent="0.25">
      <c r="A50" s="87" t="s">
        <v>18</v>
      </c>
      <c r="B50" s="71"/>
      <c r="C50" s="71"/>
      <c r="D50" s="71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29"/>
  <sheetViews>
    <sheetView workbookViewId="0">
      <selection activeCell="H18" sqref="H18"/>
    </sheetView>
  </sheetViews>
  <sheetFormatPr defaultRowHeight="15" x14ac:dyDescent="0.25"/>
  <cols>
    <col min="1" max="1" width="44.28515625" customWidth="1"/>
    <col min="3" max="4" width="14.28515625" customWidth="1"/>
  </cols>
  <sheetData>
    <row r="1" spans="1:4" x14ac:dyDescent="0.25">
      <c r="A1" s="113" t="s">
        <v>0</v>
      </c>
      <c r="B1" s="1"/>
      <c r="C1" s="1"/>
      <c r="D1" s="1"/>
    </row>
    <row r="2" spans="1:4" x14ac:dyDescent="0.25">
      <c r="A2" s="113" t="s">
        <v>1</v>
      </c>
      <c r="B2" s="1"/>
      <c r="C2" s="1"/>
      <c r="D2" s="1"/>
    </row>
    <row r="3" spans="1:4" x14ac:dyDescent="0.25">
      <c r="A3" s="2" t="s">
        <v>95</v>
      </c>
      <c r="B3" s="3"/>
      <c r="C3" s="3"/>
      <c r="D3" s="3"/>
    </row>
    <row r="4" spans="1:4" ht="15.75" thickBot="1" x14ac:dyDescent="0.3">
      <c r="A4" s="4"/>
      <c r="B4" s="5"/>
      <c r="C4" s="5"/>
      <c r="D4" s="5"/>
    </row>
    <row r="5" spans="1:4" x14ac:dyDescent="0.25">
      <c r="A5" s="6"/>
      <c r="B5" s="1"/>
      <c r="C5" s="1"/>
      <c r="D5" s="1"/>
    </row>
    <row r="6" spans="1:4" ht="25.5" x14ac:dyDescent="0.25">
      <c r="A6" s="7" t="s">
        <v>2</v>
      </c>
      <c r="B6" s="8" t="s">
        <v>3</v>
      </c>
      <c r="C6" s="69" t="s">
        <v>94</v>
      </c>
      <c r="D6" s="69" t="s">
        <v>96</v>
      </c>
    </row>
    <row r="7" spans="1:4" x14ac:dyDescent="0.25">
      <c r="A7" s="9" t="s">
        <v>4</v>
      </c>
      <c r="B7" s="10"/>
      <c r="C7" s="11"/>
      <c r="D7" s="103"/>
    </row>
    <row r="8" spans="1:4" x14ac:dyDescent="0.25">
      <c r="A8" s="12" t="s">
        <v>5</v>
      </c>
      <c r="B8" s="124">
        <v>9</v>
      </c>
      <c r="C8" s="11">
        <v>-146697</v>
      </c>
      <c r="D8" s="11">
        <v>-58882</v>
      </c>
    </row>
    <row r="9" spans="1:4" x14ac:dyDescent="0.25">
      <c r="A9" s="16" t="s">
        <v>6</v>
      </c>
      <c r="B9" s="17"/>
      <c r="C9" s="18">
        <f>C8</f>
        <v>-146697</v>
      </c>
      <c r="D9" s="18">
        <f>D8</f>
        <v>-58882</v>
      </c>
    </row>
    <row r="10" spans="1:4" x14ac:dyDescent="0.25">
      <c r="A10" s="12" t="s">
        <v>7</v>
      </c>
      <c r="B10" s="17"/>
      <c r="C10" s="11">
        <f>-1425628</f>
        <v>-1425628</v>
      </c>
      <c r="D10" s="11"/>
    </row>
    <row r="11" spans="1:4" x14ac:dyDescent="0.25">
      <c r="A11" s="12" t="s">
        <v>8</v>
      </c>
      <c r="B11" s="13"/>
      <c r="C11" s="11">
        <v>5140</v>
      </c>
      <c r="D11" s="11">
        <v>32520</v>
      </c>
    </row>
    <row r="12" spans="1:4" x14ac:dyDescent="0.25">
      <c r="A12" s="12" t="s">
        <v>9</v>
      </c>
      <c r="B12" s="13"/>
      <c r="C12" s="11"/>
      <c r="D12" s="11">
        <f>-601028</f>
        <v>-601028</v>
      </c>
    </row>
    <row r="13" spans="1:4" x14ac:dyDescent="0.25">
      <c r="A13" s="7" t="s">
        <v>98</v>
      </c>
      <c r="B13" s="14"/>
      <c r="C13" s="19">
        <v>-1170035</v>
      </c>
      <c r="D13" s="15">
        <f>-296679</f>
        <v>-296679</v>
      </c>
    </row>
    <row r="14" spans="1:4" x14ac:dyDescent="0.25">
      <c r="A14" s="20" t="s">
        <v>10</v>
      </c>
      <c r="B14" s="21"/>
      <c r="C14" s="22">
        <v>-2041397</v>
      </c>
      <c r="D14" s="22">
        <f>-1020284</f>
        <v>-1020284</v>
      </c>
    </row>
    <row r="15" spans="1:4" x14ac:dyDescent="0.25">
      <c r="A15" s="12" t="s">
        <v>11</v>
      </c>
      <c r="B15" s="13"/>
      <c r="C15" s="11">
        <v>0</v>
      </c>
      <c r="D15" s="11">
        <v>0</v>
      </c>
    </row>
    <row r="16" spans="1:4" x14ac:dyDescent="0.25">
      <c r="A16" s="23" t="s">
        <v>12</v>
      </c>
      <c r="B16" s="24"/>
      <c r="C16" s="25">
        <v>-2041397</v>
      </c>
      <c r="D16" s="25">
        <f>-1020284</f>
        <v>-1020284</v>
      </c>
    </row>
    <row r="17" spans="1:4" x14ac:dyDescent="0.25">
      <c r="A17" s="26" t="s">
        <v>13</v>
      </c>
      <c r="B17" s="13"/>
      <c r="C17" s="11">
        <v>0</v>
      </c>
      <c r="D17" s="11">
        <v>0</v>
      </c>
    </row>
    <row r="18" spans="1:4" ht="26.25" x14ac:dyDescent="0.25">
      <c r="A18" s="23" t="s">
        <v>14</v>
      </c>
      <c r="B18" s="24"/>
      <c r="C18" s="27">
        <v>-2041397</v>
      </c>
      <c r="D18" s="27">
        <f>-1020284</f>
        <v>-1020284</v>
      </c>
    </row>
    <row r="19" spans="1:4" x14ac:dyDescent="0.25">
      <c r="A19" s="28"/>
      <c r="B19" s="1"/>
      <c r="C19" s="29"/>
      <c r="D19" s="29"/>
    </row>
    <row r="20" spans="1:4" x14ac:dyDescent="0.25">
      <c r="A20" s="30" t="s">
        <v>15</v>
      </c>
      <c r="B20" s="31"/>
      <c r="C20" s="32">
        <v>-117</v>
      </c>
      <c r="D20" s="32">
        <v>-43.6</v>
      </c>
    </row>
    <row r="21" spans="1:4" x14ac:dyDescent="0.25">
      <c r="A21" s="28"/>
      <c r="B21" s="1"/>
      <c r="C21" s="1"/>
      <c r="D21" s="1"/>
    </row>
    <row r="22" spans="1:4" x14ac:dyDescent="0.25">
      <c r="A22" s="33" t="s">
        <v>16</v>
      </c>
      <c r="B22" s="1"/>
      <c r="C22" s="1"/>
      <c r="D22" s="1"/>
    </row>
    <row r="23" spans="1:4" ht="11.25" customHeight="1" x14ac:dyDescent="0.25">
      <c r="A23" s="33"/>
      <c r="B23" s="1"/>
      <c r="C23" s="34"/>
      <c r="D23" s="1"/>
    </row>
    <row r="24" spans="1:4" ht="12.75" customHeight="1" x14ac:dyDescent="0.25">
      <c r="A24" s="33"/>
      <c r="B24" s="1"/>
      <c r="C24" s="1"/>
      <c r="D24" s="1"/>
    </row>
    <row r="25" spans="1:4" x14ac:dyDescent="0.25">
      <c r="A25" s="28"/>
      <c r="B25" s="1"/>
      <c r="C25" s="1"/>
      <c r="D25" s="1"/>
    </row>
    <row r="26" spans="1:4" ht="20.25" customHeight="1" x14ac:dyDescent="0.25">
      <c r="A26" s="28" t="s">
        <v>17</v>
      </c>
      <c r="B26" s="1"/>
      <c r="C26" s="1"/>
      <c r="D26" s="1" t="s">
        <v>77</v>
      </c>
    </row>
    <row r="27" spans="1:4" x14ac:dyDescent="0.25">
      <c r="A27" s="28"/>
      <c r="B27" s="1"/>
      <c r="C27" s="1"/>
      <c r="D27" s="1"/>
    </row>
    <row r="28" spans="1:4" ht="10.5" customHeight="1" x14ac:dyDescent="0.25">
      <c r="A28" s="28"/>
      <c r="B28" s="1"/>
      <c r="C28" s="1"/>
      <c r="D28" s="1"/>
    </row>
    <row r="29" spans="1:4" ht="20.25" customHeight="1" x14ac:dyDescent="0.25">
      <c r="A29" s="28" t="s">
        <v>18</v>
      </c>
      <c r="B29" s="1"/>
      <c r="C29" s="1"/>
      <c r="D29" s="1" t="s">
        <v>19</v>
      </c>
    </row>
  </sheetData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47"/>
  <sheetViews>
    <sheetView workbookViewId="0">
      <selection activeCell="R52" sqref="R52"/>
    </sheetView>
  </sheetViews>
  <sheetFormatPr defaultColWidth="8.85546875" defaultRowHeight="12.75" x14ac:dyDescent="0.2"/>
  <cols>
    <col min="1" max="1" width="0.85546875" style="42" customWidth="1"/>
    <col min="2" max="2" width="45.140625" style="42" customWidth="1"/>
    <col min="3" max="3" width="6.85546875" style="42" customWidth="1"/>
    <col min="4" max="4" width="10.7109375" style="42" customWidth="1"/>
    <col min="5" max="5" width="13.5703125" style="42" customWidth="1"/>
    <col min="6" max="6" width="12.85546875" style="42" customWidth="1"/>
    <col min="7" max="7" width="13.140625" style="42" customWidth="1"/>
    <col min="8" max="16384" width="8.85546875" style="42"/>
  </cols>
  <sheetData>
    <row r="1" spans="1:8" x14ac:dyDescent="0.2">
      <c r="B1" s="113" t="s">
        <v>0</v>
      </c>
      <c r="C1" s="43"/>
      <c r="D1" s="43"/>
      <c r="E1" s="43"/>
      <c r="F1" s="43"/>
      <c r="G1" s="43"/>
    </row>
    <row r="2" spans="1:8" x14ac:dyDescent="0.2">
      <c r="B2" s="113" t="s">
        <v>43</v>
      </c>
      <c r="C2" s="43"/>
      <c r="D2" s="43"/>
      <c r="E2" s="43"/>
      <c r="F2" s="43"/>
      <c r="G2" s="43"/>
    </row>
    <row r="3" spans="1:8" x14ac:dyDescent="0.2">
      <c r="B3" s="2" t="s">
        <v>95</v>
      </c>
      <c r="C3" s="44"/>
      <c r="D3" s="44"/>
      <c r="E3" s="44"/>
      <c r="F3" s="3"/>
      <c r="G3" s="3"/>
    </row>
    <row r="4" spans="1:8" ht="11.25" customHeight="1" thickBot="1" x14ac:dyDescent="0.25">
      <c r="B4" s="45"/>
      <c r="C4" s="5"/>
      <c r="D4" s="5"/>
      <c r="E4" s="5"/>
      <c r="F4" s="5"/>
      <c r="G4" s="5"/>
    </row>
    <row r="5" spans="1:8" x14ac:dyDescent="0.2">
      <c r="B5" s="46"/>
      <c r="C5" s="46"/>
      <c r="D5" s="46"/>
      <c r="E5" s="46"/>
      <c r="F5" s="46"/>
      <c r="G5" s="46"/>
    </row>
    <row r="6" spans="1:8" ht="44.25" customHeight="1" x14ac:dyDescent="0.2">
      <c r="B6" s="7" t="s">
        <v>2</v>
      </c>
      <c r="C6" s="8" t="s">
        <v>3</v>
      </c>
      <c r="D6" s="8" t="s">
        <v>32</v>
      </c>
      <c r="E6" s="8" t="s">
        <v>33</v>
      </c>
      <c r="F6" s="8" t="s">
        <v>34</v>
      </c>
      <c r="G6" s="8" t="s">
        <v>44</v>
      </c>
    </row>
    <row r="7" spans="1:8" x14ac:dyDescent="0.2">
      <c r="B7" s="47"/>
      <c r="C7" s="48"/>
      <c r="D7" s="49"/>
      <c r="E7" s="49"/>
      <c r="F7" s="49"/>
      <c r="G7" s="49"/>
    </row>
    <row r="8" spans="1:8" s="52" customFormat="1" ht="13.5" hidden="1" x14ac:dyDescent="0.25">
      <c r="A8" s="50"/>
      <c r="B8" s="23" t="s">
        <v>45</v>
      </c>
      <c r="C8" s="23"/>
      <c r="D8" s="51">
        <v>0</v>
      </c>
      <c r="E8" s="51">
        <v>0</v>
      </c>
      <c r="F8" s="51">
        <v>0</v>
      </c>
      <c r="G8" s="51">
        <f>SUM(D8:F8)</f>
        <v>0</v>
      </c>
      <c r="H8" s="53"/>
    </row>
    <row r="9" spans="1:8" s="52" customFormat="1" hidden="1" x14ac:dyDescent="0.2">
      <c r="A9" s="50"/>
      <c r="B9" s="16"/>
      <c r="C9" s="16"/>
      <c r="D9" s="54"/>
      <c r="E9" s="54"/>
      <c r="F9" s="54"/>
      <c r="G9" s="54"/>
    </row>
    <row r="10" spans="1:8" s="56" customFormat="1" hidden="1" x14ac:dyDescent="0.2">
      <c r="A10" s="42"/>
      <c r="B10" s="12" t="s">
        <v>46</v>
      </c>
      <c r="C10" s="12"/>
      <c r="D10" s="55">
        <v>0</v>
      </c>
      <c r="E10" s="55">
        <v>0</v>
      </c>
      <c r="F10" s="55">
        <f>[1]BS!N31</f>
        <v>-28058</v>
      </c>
      <c r="G10" s="55">
        <f>SUM(D10:F10)</f>
        <v>-28058</v>
      </c>
    </row>
    <row r="11" spans="1:8" s="56" customFormat="1" hidden="1" x14ac:dyDescent="0.2">
      <c r="A11" s="42"/>
      <c r="B11" s="12" t="s">
        <v>47</v>
      </c>
      <c r="C11" s="12"/>
      <c r="D11" s="55">
        <f>121000+23266466</f>
        <v>23387466</v>
      </c>
      <c r="E11" s="55">
        <f>-E8</f>
        <v>0</v>
      </c>
      <c r="F11" s="55">
        <f>-E11</f>
        <v>0</v>
      </c>
      <c r="G11" s="57">
        <f>SUM(D11:F11)</f>
        <v>23387466</v>
      </c>
    </row>
    <row r="12" spans="1:8" s="56" customFormat="1" ht="25.5" hidden="1" x14ac:dyDescent="0.2">
      <c r="A12" s="42"/>
      <c r="B12" s="12" t="s">
        <v>48</v>
      </c>
      <c r="C12" s="12"/>
      <c r="D12" s="57">
        <v>0</v>
      </c>
      <c r="E12" s="57">
        <v>0</v>
      </c>
      <c r="F12" s="57">
        <v>0</v>
      </c>
      <c r="G12" s="57">
        <f>SUM(D12:F12)</f>
        <v>0</v>
      </c>
    </row>
    <row r="13" spans="1:8" s="56" customFormat="1" hidden="1" x14ac:dyDescent="0.2">
      <c r="A13" s="42"/>
      <c r="B13" s="7" t="s">
        <v>49</v>
      </c>
      <c r="C13" s="14"/>
      <c r="D13" s="58">
        <v>0</v>
      </c>
      <c r="E13" s="58">
        <v>0</v>
      </c>
      <c r="F13" s="58">
        <v>0</v>
      </c>
      <c r="G13" s="58">
        <f>SUM(D13:F13)</f>
        <v>0</v>
      </c>
    </row>
    <row r="14" spans="1:8" s="56" customFormat="1" hidden="1" x14ac:dyDescent="0.2">
      <c r="A14" s="42"/>
      <c r="B14" s="12" t="s">
        <v>50</v>
      </c>
      <c r="C14" s="12"/>
      <c r="D14" s="55">
        <f>SUM(D10:D13)</f>
        <v>23387466</v>
      </c>
      <c r="E14" s="55">
        <f>SUM(E10:E13)</f>
        <v>0</v>
      </c>
      <c r="F14" s="55">
        <f>SUM(F10:F13)</f>
        <v>-28058</v>
      </c>
      <c r="G14" s="55">
        <f>SUM(G10:G13)</f>
        <v>23359408</v>
      </c>
    </row>
    <row r="15" spans="1:8" s="56" customFormat="1" hidden="1" x14ac:dyDescent="0.2">
      <c r="A15" s="42"/>
      <c r="B15" s="12"/>
      <c r="C15" s="12"/>
      <c r="D15" s="55"/>
      <c r="E15" s="55"/>
      <c r="F15" s="55"/>
      <c r="G15" s="55"/>
    </row>
    <row r="16" spans="1:8" s="52" customFormat="1" ht="13.5" hidden="1" x14ac:dyDescent="0.25">
      <c r="A16" s="50"/>
      <c r="B16" s="23" t="s">
        <v>51</v>
      </c>
      <c r="C16" s="23"/>
      <c r="D16" s="51">
        <f>SUM(D8,D14)</f>
        <v>23387466</v>
      </c>
      <c r="E16" s="51"/>
      <c r="F16" s="51">
        <f>F14</f>
        <v>-28058</v>
      </c>
      <c r="G16" s="51">
        <f>SUM(D16:F16)</f>
        <v>23359408</v>
      </c>
      <c r="H16" s="53"/>
    </row>
    <row r="17" spans="1:8" s="56" customFormat="1" hidden="1" x14ac:dyDescent="0.2">
      <c r="A17" s="42"/>
      <c r="B17" s="12" t="s">
        <v>46</v>
      </c>
      <c r="C17" s="12"/>
      <c r="D17" s="55">
        <v>0</v>
      </c>
      <c r="E17" s="55">
        <v>0</v>
      </c>
      <c r="F17" s="55">
        <f>-193502</f>
        <v>-193502</v>
      </c>
      <c r="G17" s="55">
        <f>SUM(D17:F17)</f>
        <v>-193502</v>
      </c>
    </row>
    <row r="18" spans="1:8" s="56" customFormat="1" hidden="1" x14ac:dyDescent="0.2">
      <c r="A18" s="42"/>
      <c r="B18" s="12" t="s">
        <v>47</v>
      </c>
      <c r="C18" s="12"/>
      <c r="D18" s="55"/>
      <c r="E18" s="55">
        <f>-E15</f>
        <v>0</v>
      </c>
      <c r="F18" s="55">
        <f>-E18</f>
        <v>0</v>
      </c>
      <c r="G18" s="57">
        <f>SUM(D18:F18)</f>
        <v>0</v>
      </c>
    </row>
    <row r="19" spans="1:8" s="56" customFormat="1" ht="25.5" hidden="1" x14ac:dyDescent="0.2">
      <c r="A19" s="42"/>
      <c r="B19" s="12" t="s">
        <v>48</v>
      </c>
      <c r="C19" s="12"/>
      <c r="D19" s="57">
        <v>0</v>
      </c>
      <c r="E19" s="57">
        <v>37139</v>
      </c>
      <c r="F19" s="57">
        <v>0</v>
      </c>
      <c r="G19" s="57">
        <f>SUM(D19:F19)</f>
        <v>37139</v>
      </c>
    </row>
    <row r="20" spans="1:8" s="56" customFormat="1" hidden="1" x14ac:dyDescent="0.2">
      <c r="A20" s="42"/>
      <c r="B20" s="7" t="s">
        <v>49</v>
      </c>
      <c r="C20" s="14"/>
      <c r="D20" s="58">
        <v>0</v>
      </c>
      <c r="E20" s="58">
        <v>-28900988</v>
      </c>
      <c r="F20" s="58">
        <v>0</v>
      </c>
      <c r="G20" s="58">
        <f>SUM(D20:F20)</f>
        <v>-28900988</v>
      </c>
    </row>
    <row r="21" spans="1:8" s="56" customFormat="1" hidden="1" x14ac:dyDescent="0.2">
      <c r="A21" s="42"/>
      <c r="B21" s="12" t="s">
        <v>50</v>
      </c>
      <c r="C21" s="12"/>
      <c r="D21" s="55">
        <f>SUM(D17:D20)</f>
        <v>0</v>
      </c>
      <c r="E21" s="59">
        <f>SUM(E17:E20)</f>
        <v>-28863849</v>
      </c>
      <c r="F21" s="55">
        <f>SUM(F16:F20)</f>
        <v>-221560</v>
      </c>
      <c r="G21" s="55">
        <f>SUM(G17:G20)</f>
        <v>-29057351</v>
      </c>
    </row>
    <row r="22" spans="1:8" s="52" customFormat="1" ht="13.5" hidden="1" x14ac:dyDescent="0.25">
      <c r="A22" s="50"/>
      <c r="B22" s="23" t="s">
        <v>52</v>
      </c>
      <c r="C22" s="23"/>
      <c r="D22" s="51">
        <f>D16</f>
        <v>23387466</v>
      </c>
      <c r="E22" s="51">
        <f>E21</f>
        <v>-28863849</v>
      </c>
      <c r="F22" s="51">
        <f>F21</f>
        <v>-221560</v>
      </c>
      <c r="G22" s="51">
        <f>D22+E22+F22</f>
        <v>-5697943</v>
      </c>
      <c r="H22" s="53"/>
    </row>
    <row r="23" spans="1:8" s="52" customFormat="1" ht="13.5" hidden="1" x14ac:dyDescent="0.25">
      <c r="A23" s="50"/>
      <c r="B23" s="16"/>
      <c r="C23" s="16"/>
      <c r="D23" s="54"/>
      <c r="E23" s="54"/>
      <c r="F23" s="54"/>
      <c r="G23" s="54"/>
      <c r="H23" s="53"/>
    </row>
    <row r="24" spans="1:8" s="52" customFormat="1" ht="13.5" hidden="1" x14ac:dyDescent="0.25">
      <c r="A24" s="50"/>
      <c r="B24" s="16" t="s">
        <v>79</v>
      </c>
      <c r="C24" s="16"/>
      <c r="D24" s="54">
        <v>23387466</v>
      </c>
      <c r="E24" s="54">
        <v>-28863849</v>
      </c>
      <c r="F24" s="54">
        <v>-221560</v>
      </c>
      <c r="G24" s="54">
        <v>-5697943</v>
      </c>
      <c r="H24" s="53"/>
    </row>
    <row r="25" spans="1:8" s="56" customFormat="1" hidden="1" x14ac:dyDescent="0.2">
      <c r="A25" s="42"/>
      <c r="B25" s="12" t="s">
        <v>84</v>
      </c>
      <c r="C25" s="12"/>
      <c r="D25" s="55">
        <v>0</v>
      </c>
      <c r="E25" s="55">
        <v>0</v>
      </c>
      <c r="F25" s="55">
        <f>-3333416</f>
        <v>-3333416</v>
      </c>
      <c r="G25" s="55">
        <f>SUM(D25:F25)</f>
        <v>-3333416</v>
      </c>
    </row>
    <row r="26" spans="1:8" s="56" customFormat="1" ht="25.5" hidden="1" x14ac:dyDescent="0.2">
      <c r="A26" s="42"/>
      <c r="B26" s="12" t="s">
        <v>83</v>
      </c>
      <c r="C26" s="12"/>
      <c r="D26" s="57">
        <v>0</v>
      </c>
      <c r="E26" s="57">
        <v>37399</v>
      </c>
      <c r="F26" s="57"/>
      <c r="G26" s="57">
        <f>E26</f>
        <v>37399</v>
      </c>
    </row>
    <row r="27" spans="1:8" s="56" customFormat="1" hidden="1" x14ac:dyDescent="0.2">
      <c r="A27" s="42"/>
      <c r="B27" s="7" t="s">
        <v>49</v>
      </c>
      <c r="C27" s="14"/>
      <c r="D27" s="58">
        <v>0</v>
      </c>
      <c r="E27" s="58"/>
      <c r="F27" s="58"/>
      <c r="G27" s="58"/>
    </row>
    <row r="28" spans="1:8" s="56" customFormat="1" hidden="1" x14ac:dyDescent="0.2">
      <c r="A28" s="42"/>
      <c r="B28" s="12" t="s">
        <v>50</v>
      </c>
      <c r="C28" s="12"/>
      <c r="D28" s="55">
        <f>SUM(D25:D27)</f>
        <v>0</v>
      </c>
      <c r="E28" s="59">
        <f>SUM(E25:E27)</f>
        <v>37399</v>
      </c>
      <c r="F28" s="55">
        <f>F25</f>
        <v>-3333416</v>
      </c>
      <c r="G28" s="55">
        <f>SUM(G25:G27)</f>
        <v>-3296017</v>
      </c>
    </row>
    <row r="29" spans="1:8" s="52" customFormat="1" ht="15.75" hidden="1" customHeight="1" x14ac:dyDescent="0.25">
      <c r="A29" s="50"/>
      <c r="B29" s="23" t="s">
        <v>54</v>
      </c>
      <c r="C29" s="23"/>
      <c r="D29" s="51">
        <f>D22</f>
        <v>23387466</v>
      </c>
      <c r="E29" s="51">
        <f>E22+E26</f>
        <v>-28826450</v>
      </c>
      <c r="F29" s="51">
        <f>F28+F22</f>
        <v>-3554976</v>
      </c>
      <c r="G29" s="51">
        <f>D29+E29+F29</f>
        <v>-8993960</v>
      </c>
      <c r="H29" s="53"/>
    </row>
    <row r="30" spans="1:8" s="50" customFormat="1" ht="14.25" hidden="1" customHeight="1" x14ac:dyDescent="0.2">
      <c r="B30" s="12" t="s">
        <v>86</v>
      </c>
      <c r="C30" s="12"/>
      <c r="D30" s="55">
        <v>0</v>
      </c>
      <c r="E30" s="55">
        <v>0</v>
      </c>
      <c r="F30" s="55">
        <f>-1503474</f>
        <v>-1503474</v>
      </c>
      <c r="G30" s="55">
        <f>SUM(D30:F30)</f>
        <v>-1503474</v>
      </c>
    </row>
    <row r="31" spans="1:8" s="50" customFormat="1" ht="30.75" hidden="1" customHeight="1" x14ac:dyDescent="0.2">
      <c r="B31" s="12" t="s">
        <v>83</v>
      </c>
      <c r="C31" s="12"/>
      <c r="D31" s="57">
        <v>0</v>
      </c>
      <c r="E31" s="57"/>
      <c r="F31" s="57"/>
      <c r="G31" s="57"/>
    </row>
    <row r="32" spans="1:8" s="50" customFormat="1" hidden="1" x14ac:dyDescent="0.2">
      <c r="B32" s="12" t="s">
        <v>85</v>
      </c>
      <c r="C32" s="12"/>
      <c r="D32" s="55">
        <f>SUM(D30:D31)</f>
        <v>0</v>
      </c>
      <c r="E32" s="55">
        <f>SUM(E30:E31)</f>
        <v>0</v>
      </c>
      <c r="F32" s="55">
        <f>SUM(F30:F31)</f>
        <v>-1503474</v>
      </c>
      <c r="G32" s="55">
        <f>SUM(G30:G31)</f>
        <v>-1503474</v>
      </c>
    </row>
    <row r="33" spans="2:9" s="50" customFormat="1" hidden="1" x14ac:dyDescent="0.2">
      <c r="B33" s="12"/>
      <c r="C33" s="12"/>
      <c r="D33" s="55"/>
      <c r="E33" s="55"/>
      <c r="F33" s="55"/>
      <c r="G33" s="55"/>
      <c r="I33" s="52"/>
    </row>
    <row r="34" spans="2:9" s="50" customFormat="1" ht="22.5" customHeight="1" x14ac:dyDescent="0.25">
      <c r="B34" s="23" t="s">
        <v>92</v>
      </c>
      <c r="C34" s="23"/>
      <c r="D34" s="51">
        <f>D29</f>
        <v>23387466</v>
      </c>
      <c r="E34" s="51">
        <f>E29</f>
        <v>-28826450</v>
      </c>
      <c r="F34" s="51">
        <f>F29+F30</f>
        <v>-5058450</v>
      </c>
      <c r="G34" s="51">
        <f>D34+E34+F34</f>
        <v>-10497434</v>
      </c>
      <c r="H34" s="53"/>
    </row>
    <row r="35" spans="2:9" s="50" customFormat="1" ht="14.25" customHeight="1" x14ac:dyDescent="0.2">
      <c r="B35" s="12" t="s">
        <v>86</v>
      </c>
      <c r="C35" s="12"/>
      <c r="D35" s="55">
        <v>0</v>
      </c>
      <c r="E35" s="55">
        <v>0</v>
      </c>
      <c r="F35" s="55">
        <f>-2737220</f>
        <v>-2737220</v>
      </c>
      <c r="G35" s="55">
        <f>SUM(D35:F35)</f>
        <v>-2737220</v>
      </c>
    </row>
    <row r="36" spans="2:9" s="50" customFormat="1" ht="30.75" customHeight="1" x14ac:dyDescent="0.2">
      <c r="B36" s="12" t="s">
        <v>83</v>
      </c>
      <c r="C36" s="12"/>
      <c r="D36" s="57">
        <v>0</v>
      </c>
      <c r="E36" s="57"/>
      <c r="F36" s="57"/>
      <c r="G36" s="57"/>
    </row>
    <row r="37" spans="2:9" s="50" customFormat="1" x14ac:dyDescent="0.2">
      <c r="B37" s="12" t="s">
        <v>85</v>
      </c>
      <c r="C37" s="12"/>
      <c r="D37" s="55">
        <f>SUM(D35:D36)</f>
        <v>0</v>
      </c>
      <c r="E37" s="55">
        <f>SUM(E35:E36)</f>
        <v>0</v>
      </c>
      <c r="F37" s="55">
        <f>SUM(F35:F36)</f>
        <v>-2737220</v>
      </c>
      <c r="G37" s="55">
        <f>SUM(G35:G36)</f>
        <v>-2737220</v>
      </c>
    </row>
    <row r="38" spans="2:9" s="50" customFormat="1" x14ac:dyDescent="0.2">
      <c r="B38" s="12"/>
      <c r="C38" s="12"/>
      <c r="D38" s="55"/>
      <c r="E38" s="55"/>
      <c r="F38" s="55"/>
      <c r="G38" s="55"/>
    </row>
    <row r="39" spans="2:9" s="50" customFormat="1" ht="24.75" customHeight="1" x14ac:dyDescent="0.25">
      <c r="B39" s="23" t="s">
        <v>97</v>
      </c>
      <c r="C39" s="23"/>
      <c r="D39" s="51">
        <f>SUM(D16,D37)</f>
        <v>23387466</v>
      </c>
      <c r="E39" s="51">
        <f>E29</f>
        <v>-28826450</v>
      </c>
      <c r="F39" s="51">
        <f>F34+F35</f>
        <v>-7795670</v>
      </c>
      <c r="G39" s="51">
        <f>D39+E39+F39</f>
        <v>-13234654</v>
      </c>
      <c r="H39" s="53"/>
      <c r="I39" s="52"/>
    </row>
    <row r="40" spans="2:9" s="50" customFormat="1" x14ac:dyDescent="0.2">
      <c r="B40" s="16"/>
      <c r="C40" s="16"/>
      <c r="D40" s="54"/>
      <c r="E40" s="54"/>
      <c r="F40" s="54"/>
      <c r="G40" s="54"/>
    </row>
    <row r="41" spans="2:9" s="50" customFormat="1" x14ac:dyDescent="0.2">
      <c r="B41" s="16"/>
      <c r="C41" s="16"/>
      <c r="D41" s="54"/>
      <c r="E41" s="54"/>
      <c r="F41" s="54"/>
      <c r="G41" s="54"/>
    </row>
    <row r="42" spans="2:9" s="50" customFormat="1" x14ac:dyDescent="0.2">
      <c r="B42" s="16"/>
      <c r="C42" s="16"/>
      <c r="D42" s="54"/>
      <c r="E42" s="54"/>
      <c r="F42" s="54"/>
      <c r="G42" s="54"/>
    </row>
    <row r="43" spans="2:9" s="50" customFormat="1" ht="15.75" customHeight="1" x14ac:dyDescent="0.2">
      <c r="B43" s="61" t="s">
        <v>17</v>
      </c>
      <c r="C43" s="28"/>
      <c r="D43" s="60"/>
      <c r="E43" s="1"/>
      <c r="F43" s="1"/>
      <c r="G43" s="1" t="s">
        <v>77</v>
      </c>
    </row>
    <row r="44" spans="2:9" s="50" customFormat="1" x14ac:dyDescent="0.2">
      <c r="B44" s="61"/>
      <c r="C44" s="28"/>
      <c r="D44" s="1"/>
      <c r="E44" s="1"/>
      <c r="F44" s="54"/>
      <c r="G44" s="1"/>
    </row>
    <row r="45" spans="2:9" s="50" customFormat="1" x14ac:dyDescent="0.2">
      <c r="B45" s="61"/>
      <c r="C45" s="28"/>
      <c r="D45" s="1"/>
      <c r="E45" s="1"/>
      <c r="F45" s="54"/>
      <c r="G45" s="1"/>
    </row>
    <row r="46" spans="2:9" s="50" customFormat="1" ht="18" customHeight="1" x14ac:dyDescent="0.2">
      <c r="B46" s="61" t="s">
        <v>18</v>
      </c>
      <c r="C46" s="28"/>
      <c r="D46" s="1"/>
      <c r="E46" s="1"/>
      <c r="F46" s="1"/>
      <c r="G46" s="1" t="s">
        <v>19</v>
      </c>
    </row>
    <row r="47" spans="2:9" s="50" customFormat="1" x14ac:dyDescent="0.2">
      <c r="B47" s="62"/>
      <c r="C47" s="16"/>
    </row>
  </sheetData>
  <pageMargins left="0.51181102362204722" right="0.5118110236220472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16" workbookViewId="0">
      <selection activeCell="N38" sqref="N38"/>
    </sheetView>
  </sheetViews>
  <sheetFormatPr defaultRowHeight="15" x14ac:dyDescent="0.25"/>
  <cols>
    <col min="1" max="1" width="44" customWidth="1"/>
    <col min="3" max="3" width="13.5703125" style="98" customWidth="1"/>
    <col min="4" max="4" width="14.42578125" style="98" customWidth="1"/>
  </cols>
  <sheetData>
    <row r="1" spans="1:5" x14ac:dyDescent="0.25">
      <c r="A1" s="119" t="s">
        <v>0</v>
      </c>
      <c r="B1" s="41"/>
      <c r="C1" s="67"/>
      <c r="D1" s="101"/>
    </row>
    <row r="2" spans="1:5" x14ac:dyDescent="0.25">
      <c r="A2" s="119" t="s">
        <v>53</v>
      </c>
      <c r="B2" s="41"/>
      <c r="C2" s="67"/>
      <c r="D2" s="67"/>
    </row>
    <row r="3" spans="1:5" x14ac:dyDescent="0.25">
      <c r="A3" s="35" t="s">
        <v>95</v>
      </c>
      <c r="B3" s="64"/>
      <c r="C3" s="64"/>
      <c r="D3" s="64"/>
    </row>
    <row r="4" spans="1:5" ht="9" customHeight="1" thickBot="1" x14ac:dyDescent="0.3">
      <c r="A4" s="65"/>
      <c r="B4" s="66"/>
      <c r="C4" s="97"/>
      <c r="D4" s="97"/>
    </row>
    <row r="5" spans="1:5" ht="24.75" customHeight="1" x14ac:dyDescent="0.25">
      <c r="A5" s="36" t="s">
        <v>2</v>
      </c>
      <c r="B5" s="126" t="s">
        <v>3</v>
      </c>
      <c r="C5" s="125" t="s">
        <v>94</v>
      </c>
      <c r="D5" s="125" t="s">
        <v>96</v>
      </c>
    </row>
    <row r="6" spans="1:5" x14ac:dyDescent="0.25">
      <c r="A6" s="93" t="s">
        <v>55</v>
      </c>
      <c r="B6" s="39"/>
      <c r="C6" s="40"/>
      <c r="D6" s="40"/>
    </row>
    <row r="7" spans="1:5" x14ac:dyDescent="0.25">
      <c r="A7" s="37" t="s">
        <v>56</v>
      </c>
      <c r="B7" s="39"/>
      <c r="C7" s="38"/>
      <c r="D7" s="38"/>
      <c r="E7" s="99"/>
    </row>
    <row r="8" spans="1:5" x14ac:dyDescent="0.25">
      <c r="A8" s="123" t="s">
        <v>57</v>
      </c>
      <c r="B8" s="39"/>
      <c r="C8" s="38"/>
      <c r="D8" s="38"/>
      <c r="E8" s="99"/>
    </row>
    <row r="9" spans="1:5" x14ac:dyDescent="0.25">
      <c r="A9" s="37" t="s">
        <v>70</v>
      </c>
      <c r="B9" s="39"/>
      <c r="C9" s="38"/>
      <c r="D9" s="38"/>
      <c r="E9" s="99"/>
    </row>
    <row r="10" spans="1:5" x14ac:dyDescent="0.25">
      <c r="A10" s="37" t="s">
        <v>58</v>
      </c>
      <c r="B10" s="39"/>
      <c r="C10" s="38"/>
      <c r="D10" s="38"/>
      <c r="E10" s="99"/>
    </row>
    <row r="11" spans="1:5" x14ac:dyDescent="0.25">
      <c r="A11" s="123" t="s">
        <v>57</v>
      </c>
      <c r="B11" s="39"/>
      <c r="C11" s="38"/>
      <c r="D11" s="38"/>
      <c r="E11" s="99"/>
    </row>
    <row r="12" spans="1:5" x14ac:dyDescent="0.25">
      <c r="A12" s="37" t="s">
        <v>71</v>
      </c>
      <c r="B12" s="39"/>
      <c r="C12" s="120">
        <v>145831</v>
      </c>
      <c r="D12" s="120">
        <v>152311</v>
      </c>
      <c r="E12" s="99"/>
    </row>
    <row r="13" spans="1:5" ht="16.5" customHeight="1" x14ac:dyDescent="0.25">
      <c r="A13" s="95" t="s">
        <v>72</v>
      </c>
      <c r="B13" s="96"/>
      <c r="C13" s="121">
        <v>245740</v>
      </c>
      <c r="D13" s="121">
        <v>196133</v>
      </c>
      <c r="E13" s="99"/>
    </row>
    <row r="14" spans="1:5" ht="27" customHeight="1" x14ac:dyDescent="0.25">
      <c r="A14" s="37" t="s">
        <v>59</v>
      </c>
      <c r="B14" s="39"/>
      <c r="C14" s="38">
        <f>C7-C12-C13</f>
        <v>-391571</v>
      </c>
      <c r="D14" s="38">
        <f>D7-D12-D13</f>
        <v>-348444</v>
      </c>
      <c r="E14" s="99"/>
    </row>
    <row r="15" spans="1:5" ht="10.9" customHeight="1" x14ac:dyDescent="0.25">
      <c r="A15" s="37"/>
      <c r="B15" s="39"/>
      <c r="C15" s="38"/>
      <c r="D15" s="38"/>
      <c r="E15" s="99"/>
    </row>
    <row r="16" spans="1:5" ht="14.25" customHeight="1" x14ac:dyDescent="0.25">
      <c r="A16" s="93" t="s">
        <v>60</v>
      </c>
      <c r="B16" s="39"/>
      <c r="C16" s="38"/>
      <c r="D16" s="38"/>
      <c r="E16" s="99"/>
    </row>
    <row r="17" spans="1:5" x14ac:dyDescent="0.25">
      <c r="A17" s="37" t="s">
        <v>61</v>
      </c>
      <c r="B17" s="39"/>
      <c r="C17" s="38"/>
      <c r="D17" s="38"/>
      <c r="E17" s="99"/>
    </row>
    <row r="18" spans="1:5" x14ac:dyDescent="0.25">
      <c r="A18" s="123" t="s">
        <v>57</v>
      </c>
      <c r="B18" s="39"/>
      <c r="C18" s="38"/>
      <c r="D18" s="38"/>
      <c r="E18" s="99"/>
    </row>
    <row r="19" spans="1:5" x14ac:dyDescent="0.25">
      <c r="A19" s="37" t="s">
        <v>88</v>
      </c>
      <c r="B19" s="39"/>
      <c r="C19" s="38">
        <f>677210-136653</f>
        <v>540557</v>
      </c>
      <c r="D19" s="38">
        <v>403313</v>
      </c>
      <c r="E19" s="99"/>
    </row>
    <row r="20" spans="1:5" ht="15.75" customHeight="1" x14ac:dyDescent="0.25">
      <c r="A20" s="37" t="s">
        <v>58</v>
      </c>
      <c r="B20" s="39"/>
      <c r="C20" s="38"/>
      <c r="D20" s="38"/>
      <c r="E20" s="99"/>
    </row>
    <row r="21" spans="1:5" ht="15.75" customHeight="1" x14ac:dyDescent="0.25">
      <c r="A21" s="123" t="s">
        <v>57</v>
      </c>
      <c r="B21" s="39"/>
      <c r="C21" s="38"/>
      <c r="D21" s="38"/>
      <c r="E21" s="99"/>
    </row>
    <row r="22" spans="1:5" x14ac:dyDescent="0.25">
      <c r="A22" s="37" t="s">
        <v>62</v>
      </c>
      <c r="B22" s="39"/>
      <c r="C22" s="38">
        <v>123657</v>
      </c>
      <c r="D22" s="38">
        <v>237399</v>
      </c>
      <c r="E22" s="99"/>
    </row>
    <row r="23" spans="1:5" ht="15.75" customHeight="1" x14ac:dyDescent="0.25">
      <c r="A23" s="95" t="s">
        <v>63</v>
      </c>
      <c r="B23" s="96"/>
      <c r="C23" s="100">
        <v>7426</v>
      </c>
      <c r="D23" s="100">
        <v>2575</v>
      </c>
      <c r="E23" s="99"/>
    </row>
    <row r="24" spans="1:5" ht="25.5" customHeight="1" x14ac:dyDescent="0.25">
      <c r="A24" s="37" t="s">
        <v>64</v>
      </c>
      <c r="B24" s="39"/>
      <c r="C24" s="38">
        <f>C19-C22-C23</f>
        <v>409474</v>
      </c>
      <c r="D24" s="38">
        <f>D19-D22-D23</f>
        <v>163339</v>
      </c>
      <c r="E24" s="99"/>
    </row>
    <row r="25" spans="1:5" ht="6.6" customHeight="1" x14ac:dyDescent="0.25">
      <c r="A25" s="37"/>
      <c r="B25" s="39"/>
      <c r="C25" s="38"/>
      <c r="D25" s="38"/>
      <c r="E25" s="99"/>
    </row>
    <row r="26" spans="1:5" ht="13.5" customHeight="1" x14ac:dyDescent="0.25">
      <c r="A26" s="93" t="s">
        <v>65</v>
      </c>
      <c r="B26" s="39"/>
      <c r="C26" s="38"/>
      <c r="D26" s="38"/>
      <c r="E26" s="99"/>
    </row>
    <row r="27" spans="1:5" ht="18.75" customHeight="1" x14ac:dyDescent="0.25">
      <c r="A27" s="37" t="s">
        <v>74</v>
      </c>
      <c r="B27" s="39"/>
      <c r="C27" s="38"/>
      <c r="D27" s="38"/>
      <c r="E27" s="99"/>
    </row>
    <row r="28" spans="1:5" ht="16.5" customHeight="1" x14ac:dyDescent="0.25">
      <c r="A28" s="123" t="s">
        <v>57</v>
      </c>
      <c r="B28" s="39"/>
      <c r="C28" s="38"/>
      <c r="D28" s="38"/>
      <c r="E28" s="99"/>
    </row>
    <row r="29" spans="1:5" ht="15.75" customHeight="1" x14ac:dyDescent="0.25">
      <c r="A29" s="37" t="s">
        <v>66</v>
      </c>
      <c r="B29" s="39"/>
      <c r="C29" s="38">
        <f>273848-136654-27075</f>
        <v>110119</v>
      </c>
      <c r="D29" s="38">
        <v>176098</v>
      </c>
      <c r="E29" s="99"/>
    </row>
    <row r="30" spans="1:5" ht="20.25" customHeight="1" x14ac:dyDescent="0.25">
      <c r="A30" s="37" t="s">
        <v>58</v>
      </c>
      <c r="B30" s="39"/>
      <c r="C30" s="38"/>
      <c r="D30" s="38"/>
      <c r="E30" s="99"/>
    </row>
    <row r="31" spans="1:5" ht="13.15" customHeight="1" x14ac:dyDescent="0.25">
      <c r="A31" s="123" t="s">
        <v>57</v>
      </c>
      <c r="B31" s="39"/>
      <c r="C31" s="38"/>
      <c r="D31" s="38"/>
      <c r="E31" s="99"/>
    </row>
    <row r="32" spans="1:5" ht="18" customHeight="1" x14ac:dyDescent="0.25">
      <c r="A32" s="95" t="s">
        <v>73</v>
      </c>
      <c r="B32" s="96"/>
      <c r="C32" s="100"/>
      <c r="D32" s="100"/>
      <c r="E32" s="99"/>
    </row>
    <row r="33" spans="1:7" ht="28.5" customHeight="1" x14ac:dyDescent="0.25">
      <c r="A33" s="37" t="s">
        <v>67</v>
      </c>
      <c r="B33" s="39"/>
      <c r="C33" s="38">
        <f>C29-C30</f>
        <v>110119</v>
      </c>
      <c r="D33" s="38">
        <f>D29-D30</f>
        <v>176098</v>
      </c>
      <c r="E33" s="99"/>
    </row>
    <row r="34" spans="1:7" ht="20.25" customHeight="1" x14ac:dyDescent="0.25">
      <c r="A34" s="37" t="s">
        <v>68</v>
      </c>
      <c r="B34" s="39"/>
      <c r="C34" s="38">
        <v>8632</v>
      </c>
      <c r="D34" s="38">
        <v>257020</v>
      </c>
      <c r="E34" s="99"/>
    </row>
    <row r="35" spans="1:7" ht="32.25" customHeight="1" x14ac:dyDescent="0.25">
      <c r="A35" s="95" t="s">
        <v>69</v>
      </c>
      <c r="B35" s="96"/>
      <c r="C35" s="100">
        <f>C14+C24+C33+C34</f>
        <v>136654</v>
      </c>
      <c r="D35" s="100">
        <f>D14+D24+D33+D34</f>
        <v>248013</v>
      </c>
      <c r="E35" s="99"/>
      <c r="G35" s="70"/>
    </row>
    <row r="36" spans="1:7" ht="27.75" customHeight="1" x14ac:dyDescent="0.25">
      <c r="A36" s="37" t="s">
        <v>75</v>
      </c>
      <c r="B36" s="39"/>
      <c r="C36" s="38">
        <v>191490</v>
      </c>
      <c r="D36" s="38">
        <v>85891</v>
      </c>
      <c r="E36" s="99"/>
    </row>
    <row r="37" spans="1:7" ht="25.5" customHeight="1" x14ac:dyDescent="0.25">
      <c r="A37" s="37" t="s">
        <v>76</v>
      </c>
      <c r="B37" s="39"/>
      <c r="C37" s="38">
        <v>328144</v>
      </c>
      <c r="D37" s="38">
        <v>333903</v>
      </c>
      <c r="E37" s="99"/>
      <c r="F37" s="70"/>
    </row>
    <row r="38" spans="1:7" ht="30.75" customHeight="1" x14ac:dyDescent="0.25">
      <c r="A38" s="37"/>
      <c r="B38" s="122"/>
      <c r="C38" s="40"/>
      <c r="D38" s="40"/>
    </row>
    <row r="39" spans="1:7" ht="30.75" customHeight="1" x14ac:dyDescent="0.25">
      <c r="A39" s="37"/>
      <c r="B39" s="39"/>
      <c r="C39" s="40"/>
      <c r="D39" s="40"/>
    </row>
    <row r="40" spans="1:7" x14ac:dyDescent="0.25">
      <c r="A40" s="67"/>
      <c r="B40" s="63"/>
      <c r="C40" s="38"/>
      <c r="D40" s="38"/>
    </row>
    <row r="41" spans="1:7" x14ac:dyDescent="0.25">
      <c r="A41" s="102" t="s">
        <v>17</v>
      </c>
      <c r="B41" s="41"/>
      <c r="C41" s="41"/>
      <c r="D41" s="41" t="s">
        <v>77</v>
      </c>
    </row>
    <row r="42" spans="1:7" ht="9.75" customHeight="1" x14ac:dyDescent="0.25">
      <c r="A42" s="102"/>
      <c r="B42" s="41"/>
      <c r="C42" s="41"/>
      <c r="D42" s="41"/>
    </row>
    <row r="43" spans="1:7" ht="10.5" customHeight="1" x14ac:dyDescent="0.25">
      <c r="A43" s="102"/>
      <c r="B43" s="41"/>
      <c r="C43" s="41"/>
      <c r="D43" s="41"/>
    </row>
    <row r="44" spans="1:7" x14ac:dyDescent="0.25">
      <c r="A44" s="102" t="s">
        <v>18</v>
      </c>
      <c r="B44" s="41"/>
      <c r="C44" s="41"/>
      <c r="D44" s="41" t="s">
        <v>19</v>
      </c>
    </row>
  </sheetData>
  <pageMargins left="0.5118110236220472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совокупном доходе</vt:lpstr>
      <vt:lpstr>Отчет об изм в капитале</vt:lpstr>
      <vt:lpstr>Отчет о движении денег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2022-08-12T11:54:47Z</cp:lastPrinted>
  <dcterms:created xsi:type="dcterms:W3CDTF">2020-11-13T09:40:50Z</dcterms:created>
  <dcterms:modified xsi:type="dcterms:W3CDTF">2022-08-12T12:45:08Z</dcterms:modified>
</cp:coreProperties>
</file>