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2023 год\2 кв.2023г\"/>
    </mc:Choice>
  </mc:AlternateContent>
  <xr:revisionPtr revIDLastSave="0" documentId="13_ncr:1_{E10214BE-D0D6-4BEE-A0C6-5FAA455E7CA8}" xr6:coauthVersionLast="47" xr6:coauthVersionMax="47" xr10:uidLastSave="{00000000-0000-0000-0000-000000000000}"/>
  <bookViews>
    <workbookView xWindow="390" yWindow="0" windowWidth="10380" windowHeight="15270" activeTab="3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 refMode="R1C1"/>
</workbook>
</file>

<file path=xl/calcChain.xml><?xml version="1.0" encoding="utf-8"?>
<calcChain xmlns="http://schemas.openxmlformats.org/spreadsheetml/2006/main">
  <c r="E18" i="3" l="1"/>
  <c r="E69" i="3"/>
  <c r="E12" i="3"/>
  <c r="E24" i="3"/>
  <c r="E20" i="3"/>
  <c r="E23" i="3"/>
  <c r="E48" i="3"/>
  <c r="E19" i="3"/>
  <c r="D18" i="3"/>
  <c r="D69" i="3"/>
  <c r="D12" i="3"/>
  <c r="D24" i="3"/>
  <c r="D20" i="3"/>
  <c r="D23" i="3"/>
  <c r="D48" i="3"/>
  <c r="D19" i="3"/>
  <c r="D15" i="3"/>
  <c r="D35" i="1" l="1"/>
  <c r="E32" i="1" l="1"/>
  <c r="E39" i="3" l="1"/>
  <c r="E53" i="3" s="1"/>
  <c r="E55" i="3"/>
  <c r="E68" i="3" s="1"/>
  <c r="E8" i="3"/>
  <c r="E16" i="3"/>
  <c r="E17" i="3" l="1"/>
  <c r="E25" i="3" s="1"/>
  <c r="E70" i="3" s="1"/>
  <c r="E72" i="3" s="1"/>
  <c r="D8" i="3"/>
  <c r="D39" i="3"/>
  <c r="D53" i="3" s="1"/>
  <c r="D55" i="3"/>
  <c r="D68" i="3" s="1"/>
  <c r="D17" i="3" l="1"/>
  <c r="D25" i="3" s="1"/>
  <c r="D70" i="3" s="1"/>
  <c r="D72" i="3" s="1"/>
  <c r="E45" i="1" l="1"/>
  <c r="D45" i="1"/>
  <c r="F19" i="4"/>
  <c r="E22" i="4"/>
  <c r="F22" i="4" s="1"/>
  <c r="D24" i="1"/>
  <c r="F17" i="4"/>
  <c r="E11" i="2"/>
  <c r="E17" i="2" s="1"/>
  <c r="E19" i="2" s="1"/>
  <c r="E21" i="2" s="1"/>
  <c r="E23" i="2" s="1"/>
  <c r="F15" i="4"/>
  <c r="E37" i="1"/>
  <c r="E24" i="1"/>
  <c r="E16" i="1"/>
  <c r="D37" i="1"/>
  <c r="D32" i="1"/>
  <c r="D16" i="1"/>
  <c r="D11" i="2"/>
  <c r="D17" i="2" s="1"/>
  <c r="D19" i="2" s="1"/>
  <c r="D21" i="2" s="1"/>
  <c r="D23" i="2" s="1"/>
  <c r="E46" i="1" l="1"/>
  <c r="E47" i="1" s="1"/>
  <c r="E25" i="1"/>
  <c r="D47" i="1"/>
  <c r="D46" i="1"/>
  <c r="D25" i="1"/>
  <c r="H34" i="1" l="1"/>
</calcChain>
</file>

<file path=xl/sharedStrings.xml><?xml version="1.0" encoding="utf-8"?>
<sst xmlns="http://schemas.openxmlformats.org/spreadsheetml/2006/main" count="178" uniqueCount="137">
  <si>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</si>
  <si>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</si>
  <si>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</si>
  <si>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</si>
  <si>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</si>
  <si>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</si>
  <si>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</si>
  <si>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</si>
  <si>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</si>
  <si>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</si>
  <si>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</si>
  <si>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</si>
  <si>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</si>
  <si>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</si>
  <si>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</si>
  <si>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</si>
  <si>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</si>
  <si>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</si>
  <si>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</si>
  <si>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</si>
  <si>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</si>
  <si>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</si>
  <si>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</si>
  <si>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</si>
  <si>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</si>
  <si>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</si>
  <si>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</si>
  <si>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</si>
  <si>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</si>
  <si>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</si>
  <si>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</si>
  <si>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</si>
  <si>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</si>
  <si>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</si>
  <si>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</si>
  <si>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</si>
  <si>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</si>
  <si>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</si>
  <si>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</si>
  <si>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</si>
  <si>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</si>
  <si>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</si>
  <si>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</si>
  <si>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</si>
  <si>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</si>
  <si>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</si>
  <si>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</si>
  <si>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</si>
  <si>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</si>
  <si>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</si>
  <si>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Призание дисконта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</si>
  <si>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</si>
  <si>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</si>
  <si>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</si>
  <si>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</si>
  <si>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</si>
  <si>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</si>
  <si>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</si>
  <si>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</si>
  <si>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</si>
  <si>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</si>
  <si>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</si>
  <si>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</si>
  <si>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Кенчимова А.Б.</t>
  </si>
  <si>
    <t>НДС к возмещению</t>
  </si>
  <si>
    <t>На 31 декабря 2015 года</t>
  </si>
  <si>
    <t>Арапов Р.М.</t>
  </si>
  <si>
    <t>Непокрытый убыток</t>
  </si>
  <si>
    <t>АО "Алтай Ресорсиз"</t>
  </si>
  <si>
    <t>Прочие финансовые обязательства</t>
  </si>
  <si>
    <t>8(а)</t>
  </si>
  <si>
    <t>8(б)</t>
  </si>
  <si>
    <t>8(в)</t>
  </si>
  <si>
    <t>Примечание</t>
  </si>
  <si>
    <t>31 декабря 2022 года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</si>
  <si>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</si>
  <si>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</si>
  <si>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</si>
  <si>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</si>
  <si>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</si>
  <si>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</si>
  <si>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</si>
  <si>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</si>
  <si>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</si>
  <si>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</si>
  <si>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</si>
  <si>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</si>
  <si>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</si>
  <si>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</si>
  <si>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</si>
  <si>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</si>
  <si>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</si>
  <si>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</si>
  <si>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</si>
  <si>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</si>
  <si>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</si>
  <si>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</si>
  <si>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</si>
  <si>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</si>
  <si>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</si>
  <si>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</si>
  <si>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</si>
  <si>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</si>
  <si>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</si>
  <si>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</si>
  <si>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</si>
  <si>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</si>
  <si>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</si>
  <si>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</si>
  <si>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</si>
  <si>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</si>
  <si>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</si>
  <si>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</si>
  <si>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</si>
  <si>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</si>
  <si>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</si>
  <si>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выплата собственникам по акциям организации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</si>
  <si>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</si>
  <si>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</si>
  <si>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</si>
  <si>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</si>
  <si>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</si>
  <si>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</si>
  <si>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эмиссия акций и других финансовых инструментов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</si>
  <si>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</si>
  <si>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</si>
  <si>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</si>
  <si>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</si>
  <si>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>На 31 декабря 2022 года</t>
  </si>
  <si>
    <t xml:space="preserve">5. Увеличение +/- уменьшение денежных средств </t>
  </si>
  <si>
    <t xml:space="preserve">2. Выбытие денежных средств, всего </t>
  </si>
  <si>
    <t>За шесть месяцев, закончившиеся 30 июня 2023 года</t>
  </si>
  <si>
    <t>30 июня 2023 года</t>
  </si>
  <si>
    <t>30 июня 2022 года</t>
  </si>
  <si>
    <t>По состоянию на 30 июня 2023 года</t>
  </si>
  <si>
    <t>За шесть месяця, закончившиеся 30 июня 2023 года</t>
  </si>
  <si>
    <t>На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</si>
</sst>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14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175" fontId="38" fillId="5" borderId="0" xfId="0" applyNumberFormat="1" applyFont="1" applyFill="1"/>
    <xf numFmtId="0" fontId="251" fillId="5" borderId="52" xfId="0" applyFont="1" applyFill="1" applyBorder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Alignment="1">
      <alignment wrapText="1"/>
    </xf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3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5" fontId="251" fillId="5" borderId="0" xfId="0" applyNumberFormat="1" applyFont="1" applyFill="1"/>
    <xf numFmtId="175" fontId="38" fillId="5" borderId="0" xfId="0" applyNumberFormat="1" applyFont="1" applyFill="1" applyAlignment="1">
      <alignment vertical="top"/>
    </xf>
    <xf numFmtId="175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5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5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5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5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5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5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5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5" fontId="264" fillId="69" borderId="0" xfId="0" applyNumberFormat="1" applyFont="1" applyFill="1" applyAlignment="1">
      <alignment wrapText="1"/>
    </xf>
    <xf numFmtId="175" fontId="264" fillId="5" borderId="0" xfId="0" applyNumberFormat="1" applyFont="1" applyFill="1"/>
    <xf numFmtId="0" fontId="267" fillId="5" borderId="0" xfId="0" applyFont="1" applyFill="1"/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zoomScaleNormal="100" workbookViewId="0">
      <selection activeCell="E23" sqref="E23"/>
    </sheetView>
  </sheetViews>
  <sheetFormatPr defaultColWidth="8.85546875" defaultRowHeight="12.75"/>
  <cols>
    <col min="1" max="1" width="4.7109375" style="60" customWidth="1"/>
    <col min="2" max="2" width="52.140625" style="60" customWidth="1"/>
    <col min="3" max="3" width="11.7109375" style="60" customWidth="1"/>
    <col min="4" max="5" width="10.7109375" style="60" customWidth="1"/>
    <col min="6" max="16384" width="8.85546875" style="60"/>
  </cols>
  <sheetData>
    <row r="1" spans="2:6" ht="15" customHeight="1">
      <c r="B1" s="1" t="s">
        <v>68</v>
      </c>
      <c r="C1" s="2"/>
      <c r="D1" s="2"/>
      <c r="E1" s="2"/>
    </row>
    <row r="2" spans="2:6" ht="15" customHeight="1">
      <c r="B2" s="1" t="s">
        <v>34</v>
      </c>
      <c r="C2" s="2"/>
      <c r="D2" s="2"/>
      <c r="E2" s="2"/>
    </row>
    <row r="3" spans="2:6" ht="15" customHeight="1">
      <c r="B3" s="3" t="s">
        <v>131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 t="s">
        <v>73</v>
      </c>
      <c r="D6" s="10" t="s">
        <v>132</v>
      </c>
      <c r="E6" s="10" t="s">
        <v>133</v>
      </c>
    </row>
    <row r="7" spans="2:6" ht="15" customHeight="1">
      <c r="B7" s="11" t="s">
        <v>51</v>
      </c>
      <c r="C7" s="12"/>
      <c r="D7" s="13"/>
      <c r="E7" s="13"/>
      <c r="F7" s="61"/>
    </row>
    <row r="8" spans="2:6" ht="15" customHeight="1">
      <c r="B8" s="11" t="s">
        <v>58</v>
      </c>
      <c r="C8" s="12"/>
      <c r="D8" s="13"/>
      <c r="E8" s="13"/>
      <c r="F8" s="61"/>
    </row>
    <row r="9" spans="2:6" ht="15" customHeight="1">
      <c r="B9" s="11" t="s">
        <v>35</v>
      </c>
      <c r="C9" s="12">
        <v>12</v>
      </c>
      <c r="D9" s="13">
        <v>-263666</v>
      </c>
      <c r="E9" s="13">
        <v>-214977</v>
      </c>
      <c r="F9" s="61"/>
    </row>
    <row r="10" spans="2:6" ht="15" customHeight="1">
      <c r="B10" s="8" t="s">
        <v>62</v>
      </c>
      <c r="C10" s="14"/>
      <c r="D10" s="15"/>
      <c r="E10" s="15"/>
      <c r="F10" s="61"/>
    </row>
    <row r="11" spans="2:6" s="59" customFormat="1" ht="15" customHeight="1">
      <c r="B11" s="16" t="s">
        <v>36</v>
      </c>
      <c r="C11" s="17"/>
      <c r="D11" s="18">
        <f>D7+D9+D10</f>
        <v>-263666</v>
      </c>
      <c r="E11" s="18">
        <f>E7+E9+E10</f>
        <v>-214977</v>
      </c>
      <c r="F11" s="62"/>
    </row>
    <row r="12" spans="2:6" ht="15" customHeight="1">
      <c r="B12" s="11" t="s">
        <v>48</v>
      </c>
      <c r="C12" s="17"/>
      <c r="D12" s="13">
        <v>367721</v>
      </c>
      <c r="E12" s="13">
        <v>358031</v>
      </c>
      <c r="F12" s="61"/>
    </row>
    <row r="13" spans="2:6" ht="15" customHeight="1">
      <c r="B13" s="11" t="s">
        <v>49</v>
      </c>
      <c r="C13" s="17"/>
      <c r="D13" s="13">
        <v>-1526824</v>
      </c>
      <c r="E13" s="13"/>
      <c r="F13" s="61"/>
    </row>
    <row r="14" spans="2:6" ht="15" customHeight="1">
      <c r="B14" s="11" t="s">
        <v>59</v>
      </c>
      <c r="C14" s="12"/>
      <c r="D14" s="13"/>
      <c r="E14" s="13">
        <v>27140</v>
      </c>
      <c r="F14" s="61"/>
    </row>
    <row r="15" spans="2:6" ht="15" customHeight="1">
      <c r="B15" s="11" t="s">
        <v>38</v>
      </c>
      <c r="C15" s="12"/>
      <c r="D15" s="13">
        <v>-2721</v>
      </c>
      <c r="E15" s="13"/>
      <c r="F15" s="61"/>
    </row>
    <row r="16" spans="2:6" ht="15" customHeight="1">
      <c r="B16" s="8" t="s">
        <v>37</v>
      </c>
      <c r="C16" s="14"/>
      <c r="D16" s="15">
        <v>72969</v>
      </c>
      <c r="E16" s="15">
        <v>460775</v>
      </c>
      <c r="F16" s="61"/>
    </row>
    <row r="17" spans="2:6" s="59" customFormat="1" ht="15" customHeight="1">
      <c r="B17" s="16" t="s">
        <v>52</v>
      </c>
      <c r="C17" s="17"/>
      <c r="D17" s="18">
        <f>SUM(D11:D16)</f>
        <v>-1352521</v>
      </c>
      <c r="E17" s="18">
        <f>SUM(E11:E16)</f>
        <v>630969</v>
      </c>
      <c r="F17" s="62"/>
    </row>
    <row r="18" spans="2:6" ht="15" customHeight="1">
      <c r="B18" s="11" t="s">
        <v>47</v>
      </c>
      <c r="C18" s="12"/>
      <c r="D18" s="13">
        <v>1273837</v>
      </c>
      <c r="E18" s="13">
        <v>-72215</v>
      </c>
      <c r="F18" s="61"/>
    </row>
    <row r="19" spans="2:6" s="59" customFormat="1" ht="15" customHeight="1">
      <c r="B19" s="19" t="s">
        <v>53</v>
      </c>
      <c r="C19" s="20"/>
      <c r="D19" s="21">
        <f>D17+D18</f>
        <v>-78684</v>
      </c>
      <c r="E19" s="21">
        <f>E17+E18</f>
        <v>558754</v>
      </c>
      <c r="F19" s="62"/>
    </row>
    <row r="20" spans="2:6" ht="15" customHeight="1">
      <c r="B20" s="22" t="s">
        <v>54</v>
      </c>
      <c r="C20" s="12"/>
      <c r="D20" s="13">
        <v>0</v>
      </c>
      <c r="E20" s="13">
        <v>0</v>
      </c>
      <c r="F20" s="61"/>
    </row>
    <row r="21" spans="2:6" s="59" customFormat="1" ht="30" customHeight="1">
      <c r="B21" s="19" t="s">
        <v>55</v>
      </c>
      <c r="C21" s="20"/>
      <c r="D21" s="23">
        <f>D19</f>
        <v>-78684</v>
      </c>
      <c r="E21" s="23">
        <f>E19</f>
        <v>558754</v>
      </c>
      <c r="F21" s="62"/>
    </row>
    <row r="22" spans="2:6" ht="15" customHeight="1">
      <c r="B22" s="2"/>
      <c r="C22" s="2"/>
      <c r="D22" s="24"/>
      <c r="E22" s="24"/>
      <c r="F22" s="61"/>
    </row>
    <row r="23" spans="2:6" ht="15" customHeight="1">
      <c r="B23" s="25" t="s">
        <v>56</v>
      </c>
      <c r="C23" s="63" t="s">
        <v>71</v>
      </c>
      <c r="D23" s="26">
        <f>D21/26220170*1000</f>
        <v>-3.0008958751983683</v>
      </c>
      <c r="E23" s="26">
        <f>E21/26220170*1000</f>
        <v>21.310083039125985</v>
      </c>
      <c r="F23" s="61"/>
    </row>
    <row r="24" spans="2:6" ht="15" customHeight="1">
      <c r="B24" s="2"/>
      <c r="C24" s="2"/>
      <c r="D24" s="2"/>
      <c r="E24" s="2"/>
    </row>
    <row r="25" spans="2:6" ht="15" customHeight="1">
      <c r="B25" s="27"/>
      <c r="C25" s="2"/>
      <c r="D25" s="28"/>
      <c r="E25" s="2"/>
    </row>
    <row r="26" spans="2:6" ht="15" customHeight="1">
      <c r="B26" s="2"/>
      <c r="C26" s="2"/>
      <c r="D26" s="2"/>
      <c r="E26" s="2"/>
    </row>
    <row r="27" spans="2:6" ht="15" customHeight="1">
      <c r="B27" s="2"/>
      <c r="C27" s="2"/>
      <c r="D27" s="2"/>
      <c r="E27" s="2"/>
    </row>
    <row r="28" spans="2:6" ht="15" customHeight="1">
      <c r="B28" s="2" t="s">
        <v>33</v>
      </c>
      <c r="C28" s="2"/>
      <c r="D28" s="2" t="s">
        <v>66</v>
      </c>
      <c r="E28" s="2"/>
    </row>
    <row r="31" spans="2:6" ht="15" customHeight="1">
      <c r="B31" s="2" t="s">
        <v>32</v>
      </c>
      <c r="C31" s="2"/>
      <c r="D31" s="2" t="s">
        <v>63</v>
      </c>
      <c r="E31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H59"/>
  <sheetViews>
    <sheetView zoomScaleNormal="100" workbookViewId="0">
      <selection activeCell="F48" sqref="F48"/>
    </sheetView>
  </sheetViews>
  <sheetFormatPr defaultColWidth="8.85546875" defaultRowHeight="12.75"/>
  <cols>
    <col min="1" max="1" width="0.85546875" style="60" customWidth="1"/>
    <col min="2" max="2" width="38.5703125" style="60" customWidth="1"/>
    <col min="3" max="3" width="6.5703125" style="60" customWidth="1"/>
    <col min="4" max="5" width="10.7109375" style="60" customWidth="1"/>
    <col min="6" max="6" width="8.85546875" style="60"/>
    <col min="7" max="7" width="10.42578125" style="60" bestFit="1" customWidth="1"/>
    <col min="8" max="16384" width="8.85546875" style="60"/>
  </cols>
  <sheetData>
    <row r="1" spans="2:7" ht="15" customHeight="1">
      <c r="B1" s="1" t="s">
        <v>68</v>
      </c>
      <c r="C1" s="2"/>
      <c r="D1" s="2"/>
      <c r="E1" s="2"/>
    </row>
    <row r="2" spans="2:7" ht="15" customHeight="1">
      <c r="B2" s="1" t="s">
        <v>1</v>
      </c>
      <c r="C2" s="2"/>
      <c r="D2" s="2"/>
      <c r="E2" s="2"/>
    </row>
    <row r="3" spans="2:7" ht="15" customHeight="1">
      <c r="B3" s="3" t="s">
        <v>134</v>
      </c>
      <c r="C3" s="4"/>
      <c r="D3" s="4"/>
      <c r="E3" s="4"/>
    </row>
    <row r="4" spans="2:7" ht="4.9000000000000004" customHeight="1" thickBot="1">
      <c r="B4" s="29"/>
      <c r="C4" s="30"/>
      <c r="D4" s="30"/>
      <c r="E4" s="30"/>
    </row>
    <row r="5" spans="2:7" ht="15" customHeight="1">
      <c r="B5" s="27"/>
      <c r="C5" s="2"/>
      <c r="D5" s="2"/>
      <c r="E5" s="2"/>
    </row>
    <row r="6" spans="2:7" ht="25.15" customHeight="1">
      <c r="B6" s="8" t="s">
        <v>2</v>
      </c>
      <c r="C6" s="9" t="s">
        <v>44</v>
      </c>
      <c r="D6" s="31" t="s">
        <v>132</v>
      </c>
      <c r="E6" s="31" t="s">
        <v>74</v>
      </c>
    </row>
    <row r="7" spans="2:7" ht="15" customHeight="1">
      <c r="B7" s="16" t="s">
        <v>3</v>
      </c>
      <c r="C7" s="12"/>
      <c r="D7" s="32"/>
      <c r="E7" s="32"/>
    </row>
    <row r="8" spans="2:7" ht="15" customHeight="1">
      <c r="B8" s="16" t="s">
        <v>4</v>
      </c>
      <c r="C8" s="12"/>
      <c r="D8" s="32"/>
      <c r="E8" s="32"/>
    </row>
    <row r="9" spans="2:7" ht="15" customHeight="1">
      <c r="B9" s="11" t="s">
        <v>5</v>
      </c>
      <c r="C9" s="12"/>
      <c r="D9" s="33"/>
      <c r="E9" s="33"/>
    </row>
    <row r="10" spans="2:7" ht="15" customHeight="1">
      <c r="B10" s="11" t="s">
        <v>6</v>
      </c>
      <c r="C10" s="12">
        <v>3</v>
      </c>
      <c r="D10" s="33">
        <v>824322</v>
      </c>
      <c r="E10" s="33">
        <v>902930</v>
      </c>
    </row>
    <row r="11" spans="2:7" ht="15" customHeight="1">
      <c r="B11" s="11" t="s">
        <v>7</v>
      </c>
      <c r="C11" s="12"/>
      <c r="D11" s="33"/>
      <c r="E11" s="33"/>
    </row>
    <row r="12" spans="2:7" ht="15" customHeight="1">
      <c r="B12" s="11" t="s">
        <v>8</v>
      </c>
      <c r="C12" s="12">
        <v>4</v>
      </c>
      <c r="D12" s="33">
        <v>11751031</v>
      </c>
      <c r="E12" s="33">
        <v>10087147</v>
      </c>
    </row>
    <row r="13" spans="2:7" ht="15" customHeight="1">
      <c r="B13" s="11" t="s">
        <v>9</v>
      </c>
      <c r="C13" s="12"/>
      <c r="D13" s="33">
        <v>6231392</v>
      </c>
      <c r="E13" s="33">
        <v>6215480</v>
      </c>
    </row>
    <row r="14" spans="2:7" ht="15" customHeight="1">
      <c r="B14" s="11" t="s">
        <v>64</v>
      </c>
      <c r="C14" s="12"/>
      <c r="D14" s="33"/>
      <c r="E14" s="33"/>
    </row>
    <row r="15" spans="2:7" ht="26.25" customHeight="1">
      <c r="B15" s="8" t="s">
        <v>10</v>
      </c>
      <c r="C15" s="14">
        <v>5</v>
      </c>
      <c r="D15" s="34">
        <v>360715</v>
      </c>
      <c r="E15" s="34">
        <v>367678</v>
      </c>
      <c r="G15" s="61"/>
    </row>
    <row r="16" spans="2:7" ht="15" customHeight="1">
      <c r="B16" s="35"/>
      <c r="C16" s="36"/>
      <c r="D16" s="37">
        <f>D9+D10+D12+D13+D15</f>
        <v>19167460</v>
      </c>
      <c r="E16" s="37">
        <f>E9+E10+E12+E13+E15</f>
        <v>17573235</v>
      </c>
      <c r="G16" s="61"/>
    </row>
    <row r="17" spans="2:7" ht="15" customHeight="1">
      <c r="B17" s="38" t="s">
        <v>11</v>
      </c>
      <c r="C17" s="12"/>
      <c r="D17" s="33"/>
      <c r="E17" s="33"/>
    </row>
    <row r="18" spans="2:7" ht="15" customHeight="1">
      <c r="B18" s="11" t="s">
        <v>12</v>
      </c>
      <c r="C18" s="12">
        <v>7</v>
      </c>
      <c r="D18" s="33">
        <v>187949</v>
      </c>
      <c r="E18" s="33">
        <v>197687</v>
      </c>
    </row>
    <row r="19" spans="2:7" ht="15" customHeight="1">
      <c r="B19" s="11" t="s">
        <v>13</v>
      </c>
      <c r="C19" s="12"/>
      <c r="D19" s="33">
        <v>23803</v>
      </c>
      <c r="E19" s="33">
        <v>56932</v>
      </c>
    </row>
    <row r="20" spans="2:7" ht="15" customHeight="1">
      <c r="B20" s="11" t="s">
        <v>8</v>
      </c>
      <c r="C20" s="12"/>
      <c r="D20" s="33"/>
      <c r="E20" s="33"/>
    </row>
    <row r="21" spans="2:7" ht="15" customHeight="1">
      <c r="B21" s="11" t="s">
        <v>14</v>
      </c>
      <c r="C21" s="12">
        <v>6</v>
      </c>
      <c r="D21" s="33">
        <v>646802</v>
      </c>
      <c r="E21" s="33">
        <v>733302</v>
      </c>
    </row>
    <row r="22" spans="2:7" ht="15" customHeight="1">
      <c r="B22" s="11" t="s">
        <v>60</v>
      </c>
      <c r="C22" s="12"/>
      <c r="D22" s="33">
        <v>134825</v>
      </c>
      <c r="E22" s="33">
        <v>73655</v>
      </c>
    </row>
    <row r="23" spans="2:7" ht="15" customHeight="1">
      <c r="B23" s="8" t="s">
        <v>15</v>
      </c>
      <c r="C23" s="14">
        <v>5</v>
      </c>
      <c r="D23" s="34">
        <v>150443</v>
      </c>
      <c r="E23" s="34">
        <v>66831</v>
      </c>
    </row>
    <row r="24" spans="2:7" ht="15" customHeight="1">
      <c r="B24" s="38"/>
      <c r="C24" s="12"/>
      <c r="D24" s="33">
        <f>SUM(D18:D23)</f>
        <v>1143822</v>
      </c>
      <c r="E24" s="33">
        <f>E18+E19+E21+E22+E23</f>
        <v>1128407</v>
      </c>
    </row>
    <row r="25" spans="2:7" ht="15" customHeight="1">
      <c r="B25" s="35" t="s">
        <v>16</v>
      </c>
      <c r="C25" s="20"/>
      <c r="D25" s="39">
        <f>D16+D24</f>
        <v>20311282</v>
      </c>
      <c r="E25" s="39">
        <f>E16+E24</f>
        <v>18701642</v>
      </c>
      <c r="G25" s="61"/>
    </row>
    <row r="26" spans="2:7" ht="4.9000000000000004" customHeight="1">
      <c r="B26" s="16"/>
      <c r="C26" s="11"/>
      <c r="D26" s="33"/>
      <c r="E26" s="33"/>
    </row>
    <row r="27" spans="2:7" ht="15" customHeight="1">
      <c r="B27" s="16" t="s">
        <v>17</v>
      </c>
      <c r="C27" s="11"/>
      <c r="D27" s="33"/>
      <c r="E27" s="33"/>
    </row>
    <row r="28" spans="2:7" ht="15" customHeight="1">
      <c r="B28" s="11" t="s">
        <v>18</v>
      </c>
      <c r="C28" s="12" t="s">
        <v>70</v>
      </c>
      <c r="D28" s="33">
        <v>26220170</v>
      </c>
      <c r="E28" s="33">
        <v>26220170</v>
      </c>
    </row>
    <row r="29" spans="2:7" ht="15" customHeight="1">
      <c r="B29" s="11" t="s">
        <v>0</v>
      </c>
      <c r="C29" s="12"/>
      <c r="D29" s="33"/>
      <c r="E29" s="33"/>
    </row>
    <row r="30" spans="2:7" ht="15" customHeight="1">
      <c r="B30" s="11" t="s">
        <v>50</v>
      </c>
      <c r="C30" s="12"/>
      <c r="D30" s="33"/>
      <c r="E30" s="33"/>
      <c r="G30" s="61"/>
    </row>
    <row r="31" spans="2:7" ht="15" customHeight="1">
      <c r="B31" s="11" t="s">
        <v>19</v>
      </c>
      <c r="C31" s="12"/>
      <c r="D31" s="33">
        <v>-18560708</v>
      </c>
      <c r="E31" s="33">
        <v>-17347142</v>
      </c>
      <c r="G31" s="61"/>
    </row>
    <row r="32" spans="2:7" ht="15" customHeight="1">
      <c r="B32" s="19" t="s">
        <v>20</v>
      </c>
      <c r="C32" s="20"/>
      <c r="D32" s="39">
        <f>D28+D30+D31</f>
        <v>7659462</v>
      </c>
      <c r="E32" s="39">
        <f>E28+E30+E31</f>
        <v>8873028</v>
      </c>
    </row>
    <row r="33" spans="2:8" ht="4.9000000000000004" customHeight="1">
      <c r="B33" s="16"/>
      <c r="C33" s="17"/>
      <c r="D33" s="40"/>
      <c r="E33" s="40"/>
    </row>
    <row r="34" spans="2:8" ht="15" customHeight="1">
      <c r="B34" s="16" t="s">
        <v>21</v>
      </c>
      <c r="C34" s="12"/>
      <c r="D34" s="33"/>
      <c r="E34" s="33"/>
      <c r="H34" s="61">
        <f>E25-E47</f>
        <v>0</v>
      </c>
    </row>
    <row r="35" spans="2:8" ht="23.25" customHeight="1">
      <c r="B35" s="11" t="s">
        <v>22</v>
      </c>
      <c r="C35" s="12"/>
      <c r="D35" s="33">
        <f>9939732-339419</f>
        <v>9600313</v>
      </c>
      <c r="E35" s="33">
        <v>9414704</v>
      </c>
    </row>
    <row r="36" spans="2:8" ht="15" customHeight="1">
      <c r="B36" s="8" t="s">
        <v>45</v>
      </c>
      <c r="C36" s="14"/>
      <c r="D36" s="34">
        <v>198526</v>
      </c>
      <c r="E36" s="34"/>
    </row>
    <row r="37" spans="2:8" ht="15" customHeight="1">
      <c r="B37" s="19"/>
      <c r="C37" s="36"/>
      <c r="D37" s="37">
        <f>D35+D36</f>
        <v>9798839</v>
      </c>
      <c r="E37" s="37">
        <f>E35+E36</f>
        <v>9414704</v>
      </c>
    </row>
    <row r="38" spans="2:8" ht="15" customHeight="1">
      <c r="B38" s="16" t="s">
        <v>23</v>
      </c>
      <c r="C38" s="12"/>
      <c r="D38" s="33"/>
      <c r="E38" s="33"/>
    </row>
    <row r="39" spans="2:8" ht="25.5">
      <c r="B39" s="11" t="s">
        <v>22</v>
      </c>
      <c r="C39" s="12"/>
      <c r="D39" s="33"/>
      <c r="E39" s="33">
        <v>132427</v>
      </c>
    </row>
    <row r="40" spans="2:8">
      <c r="B40" s="11" t="s">
        <v>69</v>
      </c>
      <c r="C40" s="12"/>
      <c r="D40" s="33"/>
      <c r="E40" s="33"/>
    </row>
    <row r="41" spans="2:8">
      <c r="B41" s="11" t="s">
        <v>24</v>
      </c>
      <c r="C41" s="12"/>
      <c r="D41" s="33">
        <v>2463793</v>
      </c>
      <c r="E41" s="33"/>
    </row>
    <row r="42" spans="2:8">
      <c r="B42" s="11" t="s">
        <v>25</v>
      </c>
      <c r="C42" s="12"/>
      <c r="D42" s="33">
        <v>134293</v>
      </c>
      <c r="E42" s="33"/>
    </row>
    <row r="43" spans="2:8">
      <c r="B43" s="11" t="s">
        <v>26</v>
      </c>
      <c r="C43" s="12">
        <v>11</v>
      </c>
      <c r="D43" s="33">
        <v>254895</v>
      </c>
      <c r="E43" s="33">
        <v>281483</v>
      </c>
    </row>
    <row r="44" spans="2:8">
      <c r="B44" s="8" t="s">
        <v>27</v>
      </c>
      <c r="C44" s="14"/>
      <c r="D44" s="34"/>
      <c r="E44" s="34"/>
    </row>
    <row r="45" spans="2:8">
      <c r="B45" s="19"/>
      <c r="C45" s="36"/>
      <c r="D45" s="37">
        <f>D40+D41+D42+D43+D39</f>
        <v>2852981</v>
      </c>
      <c r="E45" s="37">
        <f>E40+E41+E42+E43+E39</f>
        <v>413910</v>
      </c>
    </row>
    <row r="46" spans="2:8" s="59" customFormat="1">
      <c r="B46" s="19" t="s">
        <v>28</v>
      </c>
      <c r="C46" s="20"/>
      <c r="D46" s="39">
        <f>D37+D45</f>
        <v>12651820</v>
      </c>
      <c r="E46" s="39">
        <f>E45+E37</f>
        <v>9828614</v>
      </c>
    </row>
    <row r="47" spans="2:8" s="59" customFormat="1">
      <c r="B47" s="19" t="s">
        <v>29</v>
      </c>
      <c r="C47" s="20"/>
      <c r="D47" s="39">
        <f>D32+D37+D45</f>
        <v>20311282</v>
      </c>
      <c r="E47" s="39">
        <f>E46+E32</f>
        <v>18701642</v>
      </c>
    </row>
    <row r="48" spans="2:8">
      <c r="B48" s="2"/>
      <c r="C48" s="2"/>
      <c r="D48" s="24">
        <v>0</v>
      </c>
      <c r="E48" s="24">
        <v>0</v>
      </c>
    </row>
    <row r="49" spans="2:7">
      <c r="B49" s="2"/>
      <c r="C49" s="2"/>
      <c r="D49" s="24"/>
      <c r="E49" s="24"/>
    </row>
    <row r="50" spans="2:7">
      <c r="B50" s="41" t="s">
        <v>30</v>
      </c>
      <c r="C50" s="42"/>
      <c r="D50" s="43">
        <v>26220170</v>
      </c>
      <c r="E50" s="43">
        <v>26220170</v>
      </c>
    </row>
    <row r="51" spans="2:7" s="59" customFormat="1">
      <c r="B51" s="44" t="s">
        <v>31</v>
      </c>
      <c r="C51" s="45" t="s">
        <v>72</v>
      </c>
      <c r="D51" s="46">
        <v>292</v>
      </c>
      <c r="E51" s="46">
        <v>338</v>
      </c>
      <c r="G51" s="62"/>
    </row>
    <row r="52" spans="2:7">
      <c r="B52" s="2"/>
      <c r="C52" s="2"/>
      <c r="D52" s="2"/>
      <c r="E52" s="2"/>
    </row>
    <row r="53" spans="2:7">
      <c r="B53" s="2"/>
      <c r="C53" s="2"/>
      <c r="D53" s="24"/>
      <c r="E53" s="24"/>
    </row>
    <row r="54" spans="2:7">
      <c r="B54" s="2"/>
      <c r="C54" s="2"/>
      <c r="D54" s="2"/>
      <c r="E54" s="2"/>
    </row>
    <row r="55" spans="2:7">
      <c r="B55" s="2"/>
      <c r="C55" s="2"/>
      <c r="D55" s="2"/>
      <c r="E55" s="2"/>
    </row>
    <row r="56" spans="2:7">
      <c r="B56" s="2" t="s">
        <v>33</v>
      </c>
      <c r="C56" s="2"/>
      <c r="D56" s="2" t="s">
        <v>66</v>
      </c>
      <c r="E56" s="2"/>
    </row>
    <row r="59" spans="2:7">
      <c r="B59" s="2" t="s">
        <v>32</v>
      </c>
      <c r="C59" s="2"/>
      <c r="D59" s="2" t="s">
        <v>63</v>
      </c>
      <c r="E59" s="2"/>
    </row>
  </sheetData>
  <pageMargins left="0.74803149606299213" right="0.74803149606299213" top="0.62992125984251968" bottom="0.51181102362204722" header="0.51181102362204722" footer="0.31496062992125984"/>
  <pageSetup paperSize="9" scale="92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77"/>
  <sheetViews>
    <sheetView zoomScale="90" zoomScaleNormal="90" workbookViewId="0">
      <selection activeCell="D65" sqref="D65:D66"/>
    </sheetView>
  </sheetViews>
  <sheetFormatPr defaultColWidth="8.85546875" defaultRowHeight="12.75"/>
  <cols>
    <col min="1" max="1" width="5" style="60" customWidth="1"/>
    <col min="2" max="2" width="60" style="109" customWidth="1"/>
    <col min="3" max="3" width="7.7109375" style="109" hidden="1" customWidth="1"/>
    <col min="4" max="4" width="12.5703125" style="109" customWidth="1"/>
    <col min="5" max="5" width="10.7109375" style="109" customWidth="1"/>
    <col min="6" max="16384" width="8.85546875" style="60"/>
  </cols>
  <sheetData>
    <row r="1" spans="2:5" ht="15" customHeight="1">
      <c r="B1" s="73" t="s">
        <v>68</v>
      </c>
      <c r="C1" s="74"/>
      <c r="D1" s="75"/>
      <c r="E1" s="75"/>
    </row>
    <row r="2" spans="2:5" ht="15" customHeight="1">
      <c r="B2" s="73" t="s">
        <v>39</v>
      </c>
      <c r="C2" s="74"/>
      <c r="D2" s="75"/>
      <c r="E2" s="75"/>
    </row>
    <row r="3" spans="2:5" ht="15" customHeight="1">
      <c r="B3" s="76" t="s">
        <v>131</v>
      </c>
      <c r="C3" s="77"/>
      <c r="D3" s="77"/>
      <c r="E3" s="77"/>
    </row>
    <row r="4" spans="2:5" ht="4.9000000000000004" customHeight="1" thickBot="1">
      <c r="B4" s="78"/>
      <c r="C4" s="79"/>
      <c r="D4" s="79"/>
      <c r="E4" s="79"/>
    </row>
    <row r="5" spans="2:5" ht="9" customHeight="1">
      <c r="B5" s="75"/>
      <c r="C5" s="75"/>
      <c r="D5" s="75"/>
      <c r="E5" s="75"/>
    </row>
    <row r="6" spans="2:5" ht="20.25" customHeight="1">
      <c r="B6" s="80" t="s">
        <v>2</v>
      </c>
      <c r="C6" s="81" t="s">
        <v>44</v>
      </c>
      <c r="D6" s="82" t="s">
        <v>132</v>
      </c>
      <c r="E6" s="82" t="s">
        <v>133</v>
      </c>
    </row>
    <row r="7" spans="2:5" s="59" customFormat="1" ht="13.15" customHeight="1">
      <c r="B7" s="110" t="s">
        <v>75</v>
      </c>
      <c r="C7" s="111"/>
      <c r="D7" s="111"/>
      <c r="E7" s="111"/>
    </row>
    <row r="8" spans="2:5" ht="13.15" customHeight="1">
      <c r="B8" s="83" t="s">
        <v>76</v>
      </c>
      <c r="C8" s="84"/>
      <c r="D8" s="85">
        <f>SUM(D10:D16)</f>
        <v>1378518</v>
      </c>
      <c r="E8" s="85">
        <f>SUM(E10:E16)</f>
        <v>2559779</v>
      </c>
    </row>
    <row r="9" spans="2:5" ht="13.5" customHeight="1">
      <c r="B9" s="86" t="s">
        <v>77</v>
      </c>
      <c r="C9" s="84"/>
      <c r="D9" s="87"/>
      <c r="E9" s="87"/>
    </row>
    <row r="10" spans="2:5" ht="13.5" customHeight="1">
      <c r="B10" s="86" t="s">
        <v>99</v>
      </c>
      <c r="C10" s="84"/>
      <c r="D10" s="87">
        <v>392095</v>
      </c>
      <c r="E10" s="87">
        <v>1482439</v>
      </c>
    </row>
    <row r="11" spans="2:5" ht="13.5" customHeight="1">
      <c r="B11" s="86" t="s">
        <v>78</v>
      </c>
      <c r="C11" s="84"/>
      <c r="D11" s="87"/>
      <c r="E11" s="87"/>
    </row>
    <row r="12" spans="2:5" ht="13.5" customHeight="1">
      <c r="B12" s="86" t="s">
        <v>85</v>
      </c>
      <c r="C12" s="84"/>
      <c r="D12" s="87">
        <f>1579573-595130</f>
        <v>984443</v>
      </c>
      <c r="E12" s="87">
        <f>1130989-60101</f>
        <v>1070888</v>
      </c>
    </row>
    <row r="13" spans="2:5" ht="13.5" customHeight="1">
      <c r="B13" s="86" t="s">
        <v>79</v>
      </c>
      <c r="C13" s="84"/>
      <c r="D13" s="87"/>
      <c r="E13" s="87"/>
    </row>
    <row r="14" spans="2:5" ht="13.5" customHeight="1">
      <c r="B14" s="86" t="s">
        <v>79</v>
      </c>
      <c r="C14" s="84"/>
      <c r="D14" s="87"/>
      <c r="E14" s="87"/>
    </row>
    <row r="15" spans="2:5" ht="13.5" customHeight="1">
      <c r="B15" s="86" t="s">
        <v>80</v>
      </c>
      <c r="C15" s="84"/>
      <c r="D15" s="87">
        <f>122+1009+849</f>
        <v>1980</v>
      </c>
      <c r="E15" s="87"/>
    </row>
    <row r="16" spans="2:5" ht="13.5" customHeight="1">
      <c r="B16" s="86" t="s">
        <v>81</v>
      </c>
      <c r="C16" s="84"/>
      <c r="D16" s="87"/>
      <c r="E16" s="87">
        <f>6452</f>
        <v>6452</v>
      </c>
    </row>
    <row r="17" spans="2:5" ht="13.15" customHeight="1">
      <c r="B17" s="88" t="s">
        <v>82</v>
      </c>
      <c r="C17" s="89"/>
      <c r="D17" s="90">
        <f>SUM(D18:D24)</f>
        <v>908138</v>
      </c>
      <c r="E17" s="90">
        <f>SUM(E18:E24)</f>
        <v>1610985</v>
      </c>
    </row>
    <row r="18" spans="2:5" ht="13.15" customHeight="1">
      <c r="B18" s="65" t="s">
        <v>86</v>
      </c>
      <c r="C18" s="84"/>
      <c r="D18" s="87">
        <f>175152-992-10025</f>
        <v>164135</v>
      </c>
      <c r="E18" s="87">
        <f>704506-4352-5927</f>
        <v>694227</v>
      </c>
    </row>
    <row r="19" spans="2:5" ht="13.15" customHeight="1">
      <c r="B19" s="65" t="s">
        <v>87</v>
      </c>
      <c r="C19" s="84"/>
      <c r="D19" s="87">
        <f>34268-5646</f>
        <v>28622</v>
      </c>
      <c r="E19" s="87">
        <f>197463-1301</f>
        <v>196162</v>
      </c>
    </row>
    <row r="20" spans="2:5" ht="13.15" customHeight="1">
      <c r="B20" s="65" t="s">
        <v>88</v>
      </c>
      <c r="C20" s="84"/>
      <c r="D20" s="87">
        <f>249494-2154</f>
        <v>247340</v>
      </c>
      <c r="E20" s="87">
        <f>228709-114</f>
        <v>228595</v>
      </c>
    </row>
    <row r="21" spans="2:5">
      <c r="B21" s="65" t="s">
        <v>89</v>
      </c>
      <c r="C21" s="84"/>
      <c r="D21" s="87"/>
      <c r="E21" s="87"/>
    </row>
    <row r="22" spans="2:5">
      <c r="B22" s="65" t="s">
        <v>90</v>
      </c>
      <c r="C22" s="84"/>
      <c r="D22" s="87"/>
      <c r="E22" s="87"/>
    </row>
    <row r="23" spans="2:5">
      <c r="B23" s="65" t="s">
        <v>91</v>
      </c>
      <c r="C23" s="84"/>
      <c r="D23" s="87">
        <f>408872</f>
        <v>408872</v>
      </c>
      <c r="E23" s="87">
        <f>75000+367591</f>
        <v>442591</v>
      </c>
    </row>
    <row r="24" spans="2:5" ht="13.5" customHeight="1">
      <c r="B24" s="65" t="s">
        <v>92</v>
      </c>
      <c r="C24" s="84"/>
      <c r="D24" s="87">
        <f>8438+47023-55+2893-50+920</f>
        <v>59169</v>
      </c>
      <c r="E24" s="87">
        <f>4989-2+43313-109+713+554-48</f>
        <v>49410</v>
      </c>
    </row>
    <row r="25" spans="2:5" ht="24.75" customHeight="1">
      <c r="B25" s="91" t="s">
        <v>93</v>
      </c>
      <c r="C25" s="92"/>
      <c r="D25" s="93">
        <f>D8-D17</f>
        <v>470380</v>
      </c>
      <c r="E25" s="93">
        <f>E8-E17</f>
        <v>948794</v>
      </c>
    </row>
    <row r="26" spans="2:5" ht="15.75" customHeight="1">
      <c r="B26" s="110" t="s">
        <v>94</v>
      </c>
      <c r="C26" s="111"/>
      <c r="D26" s="111">
        <v>0</v>
      </c>
      <c r="E26" s="111">
        <v>0</v>
      </c>
    </row>
    <row r="27" spans="2:5" s="59" customFormat="1">
      <c r="B27" s="94" t="s">
        <v>76</v>
      </c>
      <c r="C27" s="95"/>
      <c r="D27" s="96"/>
      <c r="E27" s="96"/>
    </row>
    <row r="28" spans="2:5" ht="9" customHeight="1">
      <c r="B28" s="65" t="s">
        <v>83</v>
      </c>
      <c r="C28" s="84"/>
      <c r="D28" s="87"/>
      <c r="E28" s="87"/>
    </row>
    <row r="29" spans="2:5" ht="12.75" customHeight="1">
      <c r="B29" s="64" t="s">
        <v>101</v>
      </c>
      <c r="C29" s="97"/>
      <c r="D29" s="87"/>
      <c r="E29" s="87"/>
    </row>
    <row r="30" spans="2:5" ht="12.75" customHeight="1">
      <c r="B30" s="64" t="s">
        <v>102</v>
      </c>
      <c r="C30" s="97"/>
      <c r="D30" s="87"/>
      <c r="E30" s="87"/>
    </row>
    <row r="31" spans="2:5" ht="12.75" customHeight="1">
      <c r="B31" s="65" t="s">
        <v>103</v>
      </c>
      <c r="C31" s="97"/>
      <c r="D31" s="87"/>
      <c r="E31" s="87"/>
    </row>
    <row r="32" spans="2:5" ht="22.5" customHeight="1">
      <c r="B32" s="66" t="s">
        <v>100</v>
      </c>
      <c r="C32" s="97"/>
      <c r="D32" s="87"/>
      <c r="E32" s="87"/>
    </row>
    <row r="33" spans="2:7" ht="12.75" customHeight="1">
      <c r="B33" s="67" t="s">
        <v>95</v>
      </c>
      <c r="C33" s="84"/>
      <c r="D33" s="87"/>
      <c r="E33" s="87"/>
    </row>
    <row r="34" spans="2:7" ht="12.75" customHeight="1">
      <c r="B34" s="67" t="s">
        <v>96</v>
      </c>
      <c r="C34" s="84"/>
      <c r="D34" s="87"/>
      <c r="E34" s="87"/>
      <c r="G34" s="61"/>
    </row>
    <row r="35" spans="2:7" ht="12.75" customHeight="1">
      <c r="B35" s="67" t="s">
        <v>97</v>
      </c>
      <c r="C35" s="84"/>
      <c r="D35" s="98"/>
      <c r="E35" s="98"/>
    </row>
    <row r="36" spans="2:7" ht="12.75" customHeight="1">
      <c r="B36" s="67" t="s">
        <v>98</v>
      </c>
      <c r="C36" s="84"/>
      <c r="D36" s="87"/>
      <c r="E36" s="87"/>
    </row>
    <row r="37" spans="2:7" ht="12.75" customHeight="1">
      <c r="B37" s="67" t="s">
        <v>80</v>
      </c>
      <c r="C37" s="84"/>
      <c r="D37" s="87"/>
      <c r="E37" s="87"/>
    </row>
    <row r="38" spans="2:7" ht="12.75" customHeight="1">
      <c r="B38" s="64" t="s">
        <v>81</v>
      </c>
      <c r="C38" s="84"/>
      <c r="D38" s="87"/>
      <c r="E38" s="87"/>
    </row>
    <row r="39" spans="2:7" s="59" customFormat="1">
      <c r="B39" s="99" t="s">
        <v>82</v>
      </c>
      <c r="C39" s="100"/>
      <c r="D39" s="90">
        <f>SUM(D41:D52)</f>
        <v>1327324</v>
      </c>
      <c r="E39" s="90">
        <f>SUM(E41:E52)</f>
        <v>1336862</v>
      </c>
    </row>
    <row r="40" spans="2:7" s="59" customFormat="1" ht="8.25" customHeight="1">
      <c r="B40" s="64" t="s">
        <v>83</v>
      </c>
      <c r="C40" s="101"/>
      <c r="D40" s="96"/>
      <c r="E40" s="96"/>
    </row>
    <row r="41" spans="2:7" s="59" customFormat="1">
      <c r="B41" s="67" t="s">
        <v>104</v>
      </c>
      <c r="C41" s="101"/>
      <c r="D41" s="96">
        <v>10025</v>
      </c>
      <c r="E41" s="96">
        <v>5927</v>
      </c>
    </row>
    <row r="42" spans="2:7" s="59" customFormat="1">
      <c r="B42" s="67" t="s">
        <v>105</v>
      </c>
      <c r="C42" s="101"/>
      <c r="D42" s="96"/>
      <c r="E42" s="96"/>
    </row>
    <row r="43" spans="2:7" s="59" customFormat="1">
      <c r="B43" s="67" t="s">
        <v>106</v>
      </c>
      <c r="C43" s="101"/>
      <c r="D43" s="96"/>
      <c r="E43" s="96"/>
    </row>
    <row r="44" spans="2:7" s="59" customFormat="1" ht="24">
      <c r="B44" s="67" t="s">
        <v>107</v>
      </c>
      <c r="C44" s="101"/>
      <c r="D44" s="96"/>
      <c r="E44" s="96"/>
    </row>
    <row r="45" spans="2:7" s="59" customFormat="1">
      <c r="B45" s="67" t="s">
        <v>108</v>
      </c>
      <c r="C45" s="101"/>
      <c r="D45" s="96"/>
      <c r="E45" s="96"/>
    </row>
    <row r="46" spans="2:7" s="59" customFormat="1">
      <c r="B46" s="67" t="s">
        <v>109</v>
      </c>
      <c r="C46" s="101"/>
      <c r="D46" s="96"/>
      <c r="E46" s="96"/>
    </row>
    <row r="47" spans="2:7" s="59" customFormat="1">
      <c r="B47" s="67" t="s">
        <v>110</v>
      </c>
      <c r="C47" s="101"/>
      <c r="D47" s="98"/>
      <c r="E47" s="96"/>
    </row>
    <row r="48" spans="2:7" s="59" customFormat="1">
      <c r="B48" s="67" t="s">
        <v>111</v>
      </c>
      <c r="C48" s="101"/>
      <c r="D48" s="98">
        <f>741600-20000+1195738-600039</f>
        <v>1317299</v>
      </c>
      <c r="E48" s="96">
        <f>151800+1179135</f>
        <v>1330935</v>
      </c>
    </row>
    <row r="49" spans="2:5">
      <c r="B49" s="67" t="s">
        <v>97</v>
      </c>
      <c r="C49" s="84"/>
      <c r="D49" s="87"/>
      <c r="E49" s="87"/>
    </row>
    <row r="50" spans="2:5" s="59" customFormat="1">
      <c r="B50" s="67" t="s">
        <v>112</v>
      </c>
      <c r="C50" s="102"/>
      <c r="D50" s="85"/>
      <c r="E50" s="85"/>
    </row>
    <row r="51" spans="2:5" hidden="1">
      <c r="B51" s="64" t="s">
        <v>84</v>
      </c>
      <c r="C51" s="84"/>
      <c r="D51" s="87">
        <v>0</v>
      </c>
      <c r="E51" s="87">
        <v>0</v>
      </c>
    </row>
    <row r="52" spans="2:5">
      <c r="B52" s="86" t="s">
        <v>113</v>
      </c>
      <c r="C52" s="84"/>
      <c r="D52" s="87"/>
      <c r="E52" s="87">
        <v>0</v>
      </c>
    </row>
    <row r="53" spans="2:5" s="59" customFormat="1" ht="25.5" customHeight="1">
      <c r="B53" s="103" t="s">
        <v>114</v>
      </c>
      <c r="C53" s="104"/>
      <c r="D53" s="105">
        <f>D27-D39</f>
        <v>-1327324</v>
      </c>
      <c r="E53" s="105">
        <f>E27-E39</f>
        <v>-1336862</v>
      </c>
    </row>
    <row r="54" spans="2:5" s="59" customFormat="1" ht="18" customHeight="1">
      <c r="B54" s="112" t="s">
        <v>115</v>
      </c>
      <c r="C54" s="113"/>
      <c r="D54" s="113"/>
      <c r="E54" s="113"/>
    </row>
    <row r="55" spans="2:5">
      <c r="B55" s="69" t="s">
        <v>76</v>
      </c>
      <c r="C55" s="75"/>
      <c r="D55" s="85">
        <f>SUM(D57:D67)</f>
        <v>937350</v>
      </c>
      <c r="E55" s="85">
        <f>SUM(E57:E67)</f>
        <v>397000</v>
      </c>
    </row>
    <row r="56" spans="2:5">
      <c r="B56" s="64" t="s">
        <v>83</v>
      </c>
      <c r="C56" s="75"/>
      <c r="D56" s="87"/>
      <c r="E56" s="87"/>
    </row>
    <row r="57" spans="2:5">
      <c r="B57" s="64" t="s">
        <v>123</v>
      </c>
      <c r="C57" s="75"/>
      <c r="D57" s="87"/>
      <c r="E57" s="87"/>
    </row>
    <row r="58" spans="2:5">
      <c r="B58" s="64" t="s">
        <v>120</v>
      </c>
      <c r="C58" s="75"/>
      <c r="D58" s="87">
        <v>937350</v>
      </c>
      <c r="E58" s="87">
        <v>397000</v>
      </c>
    </row>
    <row r="59" spans="2:5">
      <c r="B59" s="64" t="s">
        <v>121</v>
      </c>
      <c r="C59" s="75"/>
      <c r="D59" s="87"/>
      <c r="E59" s="87"/>
    </row>
    <row r="60" spans="2:5">
      <c r="B60" s="64" t="s">
        <v>122</v>
      </c>
      <c r="C60" s="75"/>
      <c r="D60" s="87"/>
      <c r="E60" s="87"/>
    </row>
    <row r="61" spans="2:5">
      <c r="B61" s="71" t="s">
        <v>130</v>
      </c>
      <c r="C61" s="75"/>
      <c r="D61" s="87">
        <v>0</v>
      </c>
      <c r="E61" s="87"/>
    </row>
    <row r="62" spans="2:5">
      <c r="B62" s="64" t="s">
        <v>83</v>
      </c>
      <c r="C62" s="75"/>
      <c r="D62" s="87"/>
      <c r="E62" s="87"/>
    </row>
    <row r="63" spans="2:5">
      <c r="B63" s="64" t="s">
        <v>124</v>
      </c>
      <c r="C63" s="75"/>
      <c r="D63" s="87"/>
      <c r="E63" s="87"/>
    </row>
    <row r="64" spans="2:5">
      <c r="B64" s="64" t="s">
        <v>125</v>
      </c>
      <c r="C64" s="75"/>
      <c r="D64" s="87"/>
      <c r="E64" s="87"/>
    </row>
    <row r="65" spans="2:7">
      <c r="B65" s="64" t="s">
        <v>126</v>
      </c>
      <c r="C65" s="75"/>
      <c r="D65" s="87"/>
      <c r="E65" s="87"/>
    </row>
    <row r="66" spans="2:7">
      <c r="B66" s="64" t="s">
        <v>116</v>
      </c>
      <c r="C66" s="75"/>
      <c r="D66" s="87"/>
      <c r="E66" s="87"/>
    </row>
    <row r="67" spans="2:7">
      <c r="B67" s="64" t="s">
        <v>84</v>
      </c>
      <c r="C67" s="75"/>
      <c r="D67" s="87"/>
      <c r="E67" s="87"/>
    </row>
    <row r="68" spans="2:7">
      <c r="B68" s="103" t="s">
        <v>127</v>
      </c>
      <c r="C68" s="106"/>
      <c r="D68" s="107">
        <f>D55-D61</f>
        <v>937350</v>
      </c>
      <c r="E68" s="107">
        <f>E55-E61</f>
        <v>397000</v>
      </c>
    </row>
    <row r="69" spans="2:7">
      <c r="B69" s="70" t="s">
        <v>117</v>
      </c>
      <c r="C69" s="75"/>
      <c r="D69" s="87">
        <f>5912-13896</f>
        <v>-7984</v>
      </c>
      <c r="E69" s="87">
        <f>44781-26649</f>
        <v>18132</v>
      </c>
    </row>
    <row r="70" spans="2:7" ht="23.25" customHeight="1">
      <c r="B70" s="72" t="s">
        <v>129</v>
      </c>
      <c r="C70" s="106"/>
      <c r="D70" s="107">
        <f>D25+D53+D68</f>
        <v>80406</v>
      </c>
      <c r="E70" s="107">
        <f>E25+E53+E68</f>
        <v>8932</v>
      </c>
      <c r="G70" s="61"/>
    </row>
    <row r="71" spans="2:7" ht="24">
      <c r="B71" s="68" t="s">
        <v>118</v>
      </c>
      <c r="C71" s="74"/>
      <c r="D71" s="74">
        <v>433208</v>
      </c>
      <c r="E71" s="74">
        <v>393323</v>
      </c>
    </row>
    <row r="72" spans="2:7" ht="24">
      <c r="B72" s="68" t="s">
        <v>119</v>
      </c>
      <c r="C72" s="74"/>
      <c r="D72" s="108">
        <f>D70+D71+D69</f>
        <v>505630</v>
      </c>
      <c r="E72" s="108">
        <f>E70+E71+E69</f>
        <v>420387</v>
      </c>
    </row>
    <row r="73" spans="2:7" ht="27" customHeight="1">
      <c r="B73" s="68"/>
      <c r="C73" s="74"/>
      <c r="D73" s="74"/>
      <c r="E73" s="74"/>
    </row>
    <row r="74" spans="2:7">
      <c r="B74" s="74" t="s">
        <v>33</v>
      </c>
      <c r="C74" s="74"/>
      <c r="D74" s="74" t="s">
        <v>66</v>
      </c>
      <c r="E74" s="74"/>
    </row>
    <row r="77" spans="2:7">
      <c r="B77" s="74" t="s">
        <v>32</v>
      </c>
      <c r="C77" s="74"/>
      <c r="D77" s="74" t="s">
        <v>63</v>
      </c>
      <c r="E77" s="74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5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30"/>
  <sheetViews>
    <sheetView tabSelected="1" topLeftCell="B1" workbookViewId="0">
      <selection activeCell="B28" sqref="B28"/>
    </sheetView>
  </sheetViews>
  <sheetFormatPr defaultColWidth="8.85546875" defaultRowHeight="12.75"/>
  <cols>
    <col min="1" max="1" width="0.85546875" style="60" customWidth="1"/>
    <col min="2" max="2" width="45.7109375" style="60" customWidth="1"/>
    <col min="3" max="3" width="5.7109375" style="60" customWidth="1"/>
    <col min="4" max="4" width="10.7109375" style="60" customWidth="1"/>
    <col min="5" max="5" width="12.42578125" style="60" customWidth="1"/>
    <col min="6" max="6" width="10.7109375" style="60" customWidth="1"/>
    <col min="7" max="7" width="2.7109375" style="60" customWidth="1"/>
    <col min="8" max="8" width="9.85546875" style="60" bestFit="1" customWidth="1"/>
    <col min="9" max="16384" width="8.85546875" style="60"/>
  </cols>
  <sheetData>
    <row r="1" spans="1:6" ht="15" customHeight="1">
      <c r="B1" s="1" t="s">
        <v>68</v>
      </c>
      <c r="C1" s="50"/>
      <c r="D1" s="50"/>
      <c r="E1" s="50"/>
      <c r="F1" s="50"/>
    </row>
    <row r="2" spans="1:6" ht="15" customHeight="1">
      <c r="B2" s="1" t="s">
        <v>43</v>
      </c>
      <c r="C2" s="50"/>
      <c r="D2" s="50"/>
      <c r="E2" s="50"/>
      <c r="F2" s="50"/>
    </row>
    <row r="3" spans="1:6" ht="15" customHeight="1">
      <c r="B3" s="3" t="s">
        <v>135</v>
      </c>
      <c r="C3" s="47"/>
      <c r="D3" s="47"/>
      <c r="E3" s="4"/>
      <c r="F3" s="4"/>
    </row>
    <row r="4" spans="1:6" ht="4.9000000000000004" customHeight="1" thickBot="1">
      <c r="B4" s="48"/>
      <c r="C4" s="6"/>
      <c r="D4" s="6"/>
      <c r="E4" s="6"/>
      <c r="F4" s="6"/>
    </row>
    <row r="5" spans="1:6" ht="15" customHeight="1">
      <c r="B5" s="51"/>
      <c r="C5" s="51"/>
      <c r="D5" s="51"/>
      <c r="E5" s="51"/>
      <c r="F5" s="51"/>
    </row>
    <row r="6" spans="1:6" ht="25.5">
      <c r="B6" s="8" t="s">
        <v>2</v>
      </c>
      <c r="C6" s="52" t="s">
        <v>44</v>
      </c>
      <c r="D6" s="52" t="s">
        <v>17</v>
      </c>
      <c r="E6" s="52" t="s">
        <v>67</v>
      </c>
      <c r="F6" s="52" t="s">
        <v>57</v>
      </c>
    </row>
    <row r="7" spans="1:6">
      <c r="B7" s="53"/>
      <c r="C7" s="54"/>
      <c r="D7" s="55"/>
      <c r="E7" s="55"/>
      <c r="F7" s="55"/>
    </row>
    <row r="8" spans="1:6" s="62" customFormat="1" hidden="1">
      <c r="A8" s="59"/>
      <c r="B8" s="19" t="s">
        <v>65</v>
      </c>
      <c r="C8" s="19"/>
      <c r="D8" s="26">
        <v>26220170</v>
      </c>
      <c r="E8" s="26">
        <v>-3629157</v>
      </c>
      <c r="F8" s="26">
        <v>23322655</v>
      </c>
    </row>
    <row r="9" spans="1:6" s="62" customFormat="1" hidden="1">
      <c r="A9" s="59"/>
      <c r="B9" s="16"/>
      <c r="C9" s="16"/>
      <c r="D9" s="56"/>
      <c r="E9" s="56"/>
      <c r="F9" s="56"/>
    </row>
    <row r="10" spans="1:6" s="61" customFormat="1" hidden="1">
      <c r="A10" s="60"/>
      <c r="B10" s="11" t="s">
        <v>46</v>
      </c>
      <c r="C10" s="11"/>
      <c r="D10" s="24"/>
      <c r="E10" s="24">
        <v>595349</v>
      </c>
      <c r="F10" s="24">
        <v>595349</v>
      </c>
    </row>
    <row r="11" spans="1:6" s="61" customFormat="1" ht="25.5" hidden="1">
      <c r="A11" s="60"/>
      <c r="B11" s="11" t="s">
        <v>41</v>
      </c>
      <c r="C11" s="11"/>
      <c r="D11" s="57"/>
      <c r="E11" s="57"/>
      <c r="F11" s="57">
        <v>-5355905</v>
      </c>
    </row>
    <row r="12" spans="1:6" s="61" customFormat="1" hidden="1">
      <c r="A12" s="60"/>
      <c r="B12" s="8" t="s">
        <v>40</v>
      </c>
      <c r="C12" s="14"/>
      <c r="D12" s="58"/>
      <c r="E12" s="58"/>
      <c r="F12" s="58">
        <v>0</v>
      </c>
    </row>
    <row r="13" spans="1:6" s="61" customFormat="1" hidden="1">
      <c r="A13" s="60"/>
      <c r="B13" s="11" t="s">
        <v>42</v>
      </c>
      <c r="C13" s="11"/>
      <c r="D13" s="24">
        <v>0</v>
      </c>
      <c r="E13" s="24">
        <v>595349</v>
      </c>
      <c r="F13" s="24">
        <v>-4760556</v>
      </c>
    </row>
    <row r="14" spans="1:6" s="61" customFormat="1" hidden="1">
      <c r="A14" s="60"/>
      <c r="B14" s="11"/>
      <c r="C14" s="11"/>
      <c r="D14" s="24"/>
      <c r="E14" s="24"/>
      <c r="F14" s="24"/>
    </row>
    <row r="15" spans="1:6" s="62" customFormat="1">
      <c r="A15" s="59"/>
      <c r="B15" s="19" t="s">
        <v>128</v>
      </c>
      <c r="C15" s="19"/>
      <c r="D15" s="26">
        <v>26220170</v>
      </c>
      <c r="E15" s="26">
        <v>-17347142</v>
      </c>
      <c r="F15" s="26">
        <f>D15+E15</f>
        <v>8873028</v>
      </c>
    </row>
    <row r="16" spans="1:6" s="62" customFormat="1">
      <c r="A16" s="59"/>
      <c r="B16" s="16"/>
      <c r="C16" s="16"/>
      <c r="D16" s="56"/>
      <c r="E16" s="56"/>
      <c r="F16" s="56"/>
    </row>
    <row r="17" spans="1:8" s="61" customFormat="1">
      <c r="A17" s="60"/>
      <c r="B17" s="11" t="s">
        <v>46</v>
      </c>
      <c r="C17" s="11"/>
      <c r="D17" s="24">
        <v>0</v>
      </c>
      <c r="E17" s="24">
        <v>-78684</v>
      </c>
      <c r="F17" s="24">
        <f>E17</f>
        <v>-78684</v>
      </c>
    </row>
    <row r="18" spans="1:8" s="61" customFormat="1">
      <c r="A18" s="60"/>
      <c r="B18" s="11" t="s">
        <v>61</v>
      </c>
      <c r="C18" s="11"/>
      <c r="D18" s="24">
        <v>0</v>
      </c>
      <c r="E18" s="24"/>
      <c r="F18" s="57">
        <v>0</v>
      </c>
    </row>
    <row r="19" spans="1:8" s="61" customFormat="1" ht="25.5">
      <c r="A19" s="60"/>
      <c r="B19" s="11" t="s">
        <v>41</v>
      </c>
      <c r="C19" s="11"/>
      <c r="D19" s="57">
        <v>0</v>
      </c>
      <c r="E19" s="57">
        <v>-1134882</v>
      </c>
      <c r="F19" s="57">
        <f>E19</f>
        <v>-1134882</v>
      </c>
    </row>
    <row r="20" spans="1:8" s="61" customFormat="1">
      <c r="A20" s="60"/>
      <c r="B20" s="8" t="s">
        <v>40</v>
      </c>
      <c r="C20" s="14"/>
      <c r="D20" s="58">
        <v>0</v>
      </c>
      <c r="E20" s="58"/>
      <c r="F20" s="58"/>
    </row>
    <row r="21" spans="1:8" s="61" customFormat="1">
      <c r="A21" s="60"/>
      <c r="B21" s="11"/>
      <c r="C21" s="11"/>
      <c r="D21" s="24"/>
      <c r="E21" s="24"/>
      <c r="F21" s="24"/>
    </row>
    <row r="22" spans="1:8" s="62" customFormat="1">
      <c r="A22" s="59"/>
      <c r="B22" s="19" t="s">
        <v>136</v>
      </c>
      <c r="C22" s="19"/>
      <c r="D22" s="26">
        <v>26220170</v>
      </c>
      <c r="E22" s="26">
        <f>E15+E17+E20+E19</f>
        <v>-18560708</v>
      </c>
      <c r="F22" s="26">
        <f>D22+E22</f>
        <v>7659462</v>
      </c>
    </row>
    <row r="23" spans="1:8" s="62" customFormat="1">
      <c r="A23" s="59"/>
      <c r="B23" s="16"/>
      <c r="C23" s="16"/>
      <c r="D23" s="56"/>
      <c r="E23" s="56"/>
      <c r="F23" s="56"/>
    </row>
    <row r="24" spans="1:8" s="59" customFormat="1">
      <c r="B24" s="16"/>
      <c r="C24" s="16"/>
      <c r="D24" s="56"/>
      <c r="E24" s="56"/>
      <c r="F24" s="56"/>
    </row>
    <row r="25" spans="1:8" s="59" customFormat="1" ht="19.5" customHeight="1">
      <c r="B25" s="16"/>
      <c r="C25" s="16"/>
      <c r="D25" s="56"/>
      <c r="E25" s="56"/>
      <c r="F25" s="56"/>
      <c r="H25" s="62"/>
    </row>
    <row r="26" spans="1:8" s="59" customFormat="1">
      <c r="B26" s="2"/>
      <c r="C26" s="2"/>
      <c r="D26" s="2"/>
      <c r="E26" s="56"/>
      <c r="F26" s="2"/>
    </row>
    <row r="27" spans="1:8" s="59" customFormat="1" ht="16.5" customHeight="1">
      <c r="B27" s="2"/>
      <c r="C27" s="2"/>
      <c r="D27" s="2"/>
      <c r="E27" s="56"/>
      <c r="F27" s="2"/>
    </row>
    <row r="28" spans="1:8" s="59" customFormat="1">
      <c r="B28" s="2" t="s">
        <v>33</v>
      </c>
      <c r="C28" s="2"/>
      <c r="D28" s="2"/>
      <c r="E28" s="56"/>
      <c r="F28" s="2" t="s">
        <v>66</v>
      </c>
    </row>
    <row r="29" spans="1:8" s="59" customFormat="1" ht="24.75" customHeight="1">
      <c r="B29" s="16"/>
      <c r="C29" s="16"/>
    </row>
    <row r="30" spans="1:8" s="59" customFormat="1">
      <c r="B30" s="2" t="s">
        <v>32</v>
      </c>
      <c r="C30" s="2"/>
      <c r="D30" s="49"/>
      <c r="E30" s="56"/>
      <c r="F30" s="2" t="s">
        <v>63</v>
      </c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2023-05-05T11:02:34Z</cp:lastPrinted>
  <dcterms:created xsi:type="dcterms:W3CDTF">2014-05-15T07:31:14Z</dcterms:created>
  <dcterms:modified xsi:type="dcterms:W3CDTF">2023-08-09T04:26:37Z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