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4Y\3Q\KASE\"/>
    </mc:Choice>
  </mc:AlternateContent>
  <xr:revisionPtr revIDLastSave="0" documentId="13_ncr:1_{CB3C3A36-8C30-487D-A00F-4B257325D3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4" l="1"/>
  <c r="D75" i="4"/>
  <c r="E61" i="4"/>
  <c r="E35" i="4"/>
  <c r="E47" i="4" s="1"/>
  <c r="E50" i="4" s="1"/>
  <c r="F16" i="4"/>
  <c r="E26" i="3"/>
  <c r="E27" i="3" s="1"/>
  <c r="F26" i="3"/>
  <c r="D26" i="3"/>
  <c r="C26" i="3"/>
  <c r="H24" i="3"/>
  <c r="J24" i="3" s="1"/>
  <c r="H23" i="3"/>
  <c r="J23" i="3" s="1"/>
  <c r="H22" i="3"/>
  <c r="J22" i="3" s="1"/>
  <c r="I15" i="3"/>
  <c r="D15" i="3"/>
  <c r="I12" i="3"/>
  <c r="G12" i="3"/>
  <c r="G15" i="3" s="1"/>
  <c r="E12" i="3"/>
  <c r="E15" i="3" s="1"/>
  <c r="F12" i="3"/>
  <c r="F15" i="3" s="1"/>
  <c r="D12" i="3"/>
  <c r="C12" i="3"/>
  <c r="C15" i="3" s="1"/>
  <c r="E44" i="1"/>
  <c r="E43" i="1"/>
  <c r="E42" i="1"/>
  <c r="E77" i="4" l="1"/>
  <c r="E81" i="4" s="1"/>
  <c r="F15" i="4"/>
  <c r="K17" i="3"/>
  <c r="J14" i="3"/>
  <c r="H11" i="3"/>
  <c r="H9" i="3"/>
  <c r="J11" i="3" l="1"/>
  <c r="J12" i="3" s="1"/>
  <c r="H12" i="3"/>
  <c r="J9" i="3"/>
  <c r="J15" i="3" s="1"/>
  <c r="H15" i="3"/>
  <c r="I19" i="3"/>
  <c r="E69" i="2"/>
  <c r="D61" i="4" l="1"/>
  <c r="D35" i="4"/>
  <c r="F27" i="3"/>
  <c r="D27" i="3"/>
  <c r="C27" i="3"/>
  <c r="H25" i="3"/>
  <c r="J25" i="3" s="1"/>
  <c r="I20" i="3"/>
  <c r="D66" i="2"/>
  <c r="D54" i="2"/>
  <c r="D40" i="2"/>
  <c r="E13" i="1"/>
  <c r="E21" i="1" s="1"/>
  <c r="E26" i="1" s="1"/>
  <c r="E29" i="1" s="1"/>
  <c r="E32" i="1" s="1"/>
  <c r="D13" i="1"/>
  <c r="D21" i="1" s="1"/>
  <c r="D26" i="1" s="1"/>
  <c r="D29" i="1" s="1"/>
  <c r="D32" i="1" s="1"/>
  <c r="D37" i="1" s="1"/>
  <c r="I26" i="3" l="1"/>
  <c r="I27" i="3" s="1"/>
  <c r="D47" i="4"/>
  <c r="D50" i="4" s="1"/>
  <c r="D77" i="4" s="1"/>
  <c r="D81" i="4" s="1"/>
  <c r="D82" i="4" s="1"/>
  <c r="D67" i="2"/>
  <c r="D31" i="2"/>
  <c r="D42" i="2"/>
  <c r="E37" i="1"/>
  <c r="D68" i="2" l="1"/>
  <c r="D69" i="2" s="1"/>
  <c r="G19" i="3" l="1"/>
  <c r="H19" i="3" s="1"/>
  <c r="D43" i="1"/>
  <c r="D44" i="1"/>
  <c r="D42" i="1"/>
  <c r="H20" i="3" l="1"/>
  <c r="J19" i="3"/>
  <c r="G20" i="3"/>
  <c r="G26" i="3" l="1"/>
  <c r="G27" i="3" s="1"/>
  <c r="H26" i="3"/>
  <c r="H27" i="3" s="1"/>
  <c r="J20" i="3"/>
  <c r="J26" i="3" s="1"/>
  <c r="K19" i="3"/>
  <c r="J27" i="3" l="1"/>
  <c r="K26" i="3"/>
</calcChain>
</file>

<file path=xl/sharedStrings.xml><?xml version="1.0" encoding="utf-8"?>
<sst xmlns="http://schemas.openxmlformats.org/spreadsheetml/2006/main" count="243" uniqueCount="182">
  <si>
    <t>XXXXXXXXXXXXXXXXXXXXXXXXXXXXXXXXXXXXXXXXX</t>
  </si>
  <si>
    <t>X</t>
  </si>
  <si>
    <t>XXXXX</t>
  </si>
  <si>
    <t>XXXXXXXXXXXXX</t>
  </si>
  <si>
    <t>Прим.</t>
  </si>
  <si>
    <t>Общие и административные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</si>
  <si>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</si>
  <si>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</si>
  <si>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</si>
  <si>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</si>
  <si>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</si>
  <si>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</si>
  <si>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</si>
  <si>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</si>
  <si>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</si>
  <si>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</si>
  <si>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XXXXXXXXXXXXXXX</t>
  </si>
  <si>
    <t>XXXXXXXX</t>
  </si>
  <si>
    <t>Приходится на акционеров материнской компании</t>
  </si>
  <si>
    <t>Итого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</si>
  <si>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</si>
  <si>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</si>
  <si>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</si>
  <si>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</si>
  <si>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</si>
  <si>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</si>
  <si>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</si>
  <si>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</si>
  <si>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</si>
  <si>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</si>
  <si>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</si>
  <si>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</si>
  <si>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</si>
  <si>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Чистые денежные потоки, использованные в операционной деятельности</t>
  </si>
  <si>
    <t>Прибыль на акцию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</si>
  <si>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</si>
  <si>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</si>
  <si>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</si>
  <si>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</si>
  <si>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</si>
  <si>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</si>
  <si>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</si>
  <si>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</si>
  <si>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</si>
  <si>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Главный исполнительный директор по финансам</t>
  </si>
  <si>
    <t>Демегенова Д.А.</t>
  </si>
  <si>
    <t>Выручка по договорам с покупателями</t>
  </si>
  <si>
    <t>Валовая прибыль</t>
  </si>
  <si>
    <t>Расходы по реализации</t>
  </si>
  <si>
    <t>Операционная прибыль</t>
  </si>
  <si>
    <t>Финансовые расходы</t>
  </si>
  <si>
    <t>Прибыль до налогообложения</t>
  </si>
  <si>
    <t>Прочий совокупный доход</t>
  </si>
  <si>
    <t>Акционеров материнской компании</t>
  </si>
  <si>
    <t>Неконтролирующие доли участия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</si>
  <si>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</si>
  <si>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</si>
  <si>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</si>
  <si>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</si>
  <si>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Займы выданные, долгосрочные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</si>
  <si>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</si>
  <si>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</si>
  <si>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</si>
  <si>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</si>
  <si>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</si>
  <si>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</si>
  <si>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</si>
  <si>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</si>
  <si>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</si>
  <si>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</si>
  <si>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</si>
  <si>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</si>
  <si>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</si>
  <si>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</si>
  <si>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</si>
  <si>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Займы, долгосрочные</t>
  </si>
  <si>
    <t>Обязательства по аренде, долгосрочные</t>
  </si>
  <si>
    <t>Финансовые обязательства по контрактам на недропользование</t>
  </si>
  <si>
    <t>Прочие долгосрочные обязательства</t>
  </si>
  <si>
    <t>Оценочные обязательства</t>
  </si>
  <si>
    <t>Обязательства по договорам с покупателями, долгосрочные</t>
  </si>
  <si>
    <t>Торговая кредиторская задолженность-долгосрочная</t>
  </si>
  <si>
    <t>Обязательства по отложенному налогу</t>
  </si>
  <si>
    <t>Займы, краткосрочные</t>
  </si>
  <si>
    <t>Обязательства по аренде, краткосрочные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</si>
  <si>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</si>
  <si>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</si>
  <si>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</si>
  <si>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</si>
  <si>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Нераспре-
деленная 
прибыль</t>
  </si>
  <si>
    <t>Прибыль за период</t>
  </si>
  <si>
    <t>Изменение в резервах по нетрудоспособности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</si>
  <si>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</si>
  <si>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</si>
  <si>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</si>
  <si>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</si>
  <si>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</si>
  <si>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</si>
  <si>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</si>
  <si>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</si>
  <si>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</si>
  <si>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</si>
  <si>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</si>
  <si>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</si>
  <si>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</si>
  <si>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банковских займов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</si>
  <si>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</si>
  <si>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</si>
  <si>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</si>
  <si>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</si>
  <si>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</si>
  <si>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Чистые денежные потоки от финансовой деятельности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</si>
  <si>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</si>
  <si>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</si>
  <si>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Итого совокупная прибыль за период</t>
  </si>
  <si>
    <t>Прибыль за период после налогообложения</t>
  </si>
  <si>
    <t>Итого совокупный доход за период, приходящийся на:</t>
  </si>
  <si>
    <t xml:space="preserve">2023 года </t>
  </si>
  <si>
    <t>2023 года</t>
  </si>
  <si>
    <t>Переводы в денежные средства, ограниченные в использовании</t>
  </si>
  <si>
    <t>Себестоимость реализованной продукции без учета обесценения</t>
  </si>
  <si>
    <t>Итого совокупный доход за период</t>
  </si>
  <si>
    <t>Убыток от выбытия нематериальных активов</t>
  </si>
  <si>
    <t>Поступления от выбытия основных средств</t>
  </si>
  <si>
    <t>Каракесов Р.М.</t>
  </si>
  <si>
    <t>Доход от списания обязательств</t>
  </si>
  <si>
    <t>В тысячах тенге</t>
  </si>
  <si>
    <t>Консолидированный отчет о финансовом положении</t>
  </si>
  <si>
    <t>Консолидированный отчет об изменениях в капитале</t>
  </si>
  <si>
    <t>Консолидированный отчет о движении денежных средств</t>
  </si>
  <si>
    <t>Базовая и разводнённая, в отношении прибыли за период, 
  приходящейся на держателей на простых акций материнской 
  организации, в тенге</t>
  </si>
  <si>
    <t>Обязательства по вознаграждениям работникам 
  с установленными выплатами</t>
  </si>
  <si>
    <t>Консолидированный отчет о прибылях и убытках и прочем совокупном доходе</t>
  </si>
  <si>
    <t>АО «АК Алтыналмас»</t>
  </si>
  <si>
    <t>Директор Департамента учета и отчетности</t>
  </si>
  <si>
    <t>Прочие операционные доходы, нетто</t>
  </si>
  <si>
    <t>Прочие операционные расходы, нетто</t>
  </si>
  <si>
    <t xml:space="preserve">2024 года </t>
  </si>
  <si>
    <t>31 декабря
2023 года</t>
  </si>
  <si>
    <t>На 1 января 2024 года</t>
  </si>
  <si>
    <t>2024 года</t>
  </si>
  <si>
    <t>Обесценение разведочных активов</t>
  </si>
  <si>
    <t>Начисление резерва по бонусам</t>
  </si>
  <si>
    <t>Расходы по выполнению социальных обязательств</t>
  </si>
  <si>
    <t>Нереализованная отрицательная курсовая разница</t>
  </si>
  <si>
    <t>Изменение в оценках</t>
  </si>
  <si>
    <t>Изменение в контрактных активах</t>
  </si>
  <si>
    <t>Поступления по займам от связанных сторон</t>
  </si>
  <si>
    <t>Погашение займов связанным сторонам</t>
  </si>
  <si>
    <t>Начисление убытка от обесценения нефинансовых  активов, нетто</t>
  </si>
  <si>
    <t>(Начисление)/восстановление убытка от обесценения финансовых активов, нетто</t>
  </si>
  <si>
    <t>Экономия/(расходы) по подоходному налогу</t>
  </si>
  <si>
    <t>Выкупленные простые акции</t>
  </si>
  <si>
    <t>За девять месяцев, закончившихся 30 сентября</t>
  </si>
  <si>
    <t>На 1 января 2023 года</t>
  </si>
  <si>
    <t>На 30 сентября 2023 года</t>
  </si>
  <si>
    <t>На 30 сентября 2024 года</t>
  </si>
  <si>
    <t>Выпуск простых акций</t>
  </si>
  <si>
    <t>Обратный выкуп простых акций</t>
  </si>
  <si>
    <t>Обратный выкуп привилегированных акций</t>
  </si>
  <si>
    <t>Дивиденды объявленные</t>
  </si>
  <si>
    <t>Обесценение налога на добавленную стоимость к возмещению</t>
  </si>
  <si>
    <t>Обесценение контрактных активов</t>
  </si>
  <si>
    <t>Доход от выбытия активов для продажи</t>
  </si>
  <si>
    <t>Поступления от выбытия активов для продажи</t>
  </si>
  <si>
    <t>Выкуп простых акций</t>
  </si>
  <si>
    <t>Дивиденды выплаченные</t>
  </si>
  <si>
    <t>Восстановление убытка от обесценения нефинансовых активов</t>
  </si>
  <si>
    <t>6,7</t>
  </si>
  <si>
    <t>30 сентября
2024 года</t>
  </si>
  <si>
    <t xml:space="preserve">Выкупленные привилегированные акции
</t>
  </si>
  <si>
    <t>Неконтрольные доли участия</t>
  </si>
  <si>
    <t>Резерв по авансам выданным</t>
  </si>
  <si>
    <t>Резерв по неликвидным товарно-
    материальным запасам</t>
  </si>
  <si>
    <t>Обесценение основных средств</t>
  </si>
  <si>
    <t>Начисление резерва по неиспользованным отпускам</t>
  </si>
  <si>
    <t>Списание налога на добавленную стоимость</t>
  </si>
  <si>
    <t>Списание подоходного налога у источника выплаты</t>
  </si>
  <si>
    <t>Износ и амортизация</t>
  </si>
  <si>
    <t>Резерв по ожидаемым кредитным убыткам</t>
  </si>
  <si>
    <t>Отрицательная курсовая разница, нетто</t>
  </si>
  <si>
    <t>Средневзвешенное количество простых акций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</si>
</sst>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9]mmm\ yy;@"/>
    <numFmt numFmtId="167" formatCode="_(* #,##0.00_);_(* \(#,##0.00\);_(* &quot;-&quot;_);_(@_)"/>
    <numFmt numFmtId="168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3" applyFont="1"/>
    <xf numFmtId="167" fontId="3" fillId="0" borderId="0" xfId="3" applyNumberFormat="1" applyFont="1"/>
    <xf numFmtId="164" fontId="5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4" fillId="0" borderId="0" xfId="1" applyNumberFormat="1" applyFont="1" applyFill="1"/>
    <xf numFmtId="167" fontId="4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7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center"/>
    </xf>
    <xf numFmtId="0" fontId="4" fillId="0" borderId="0" xfId="3" applyFont="1"/>
    <xf numFmtId="0" fontId="6" fillId="0" borderId="0" xfId="0" applyFont="1" applyAlignment="1">
      <alignment vertical="center"/>
    </xf>
    <xf numFmtId="49" fontId="3" fillId="0" borderId="0" xfId="3" applyNumberFormat="1" applyFont="1" applyAlignment="1">
      <alignment horizontal="center"/>
    </xf>
    <xf numFmtId="167" fontId="5" fillId="0" borderId="0" xfId="0" applyNumberFormat="1" applyFont="1" applyAlignment="1">
      <alignment wrapText="1"/>
    </xf>
    <xf numFmtId="167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167" fontId="3" fillId="0" borderId="0" xfId="3" applyNumberFormat="1" applyFont="1" applyFill="1"/>
    <xf numFmtId="0" fontId="8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11" fillId="0" borderId="0" xfId="0" applyNumberFormat="1" applyFont="1"/>
    <xf numFmtId="164" fontId="4" fillId="0" borderId="1" xfId="0" applyNumberFormat="1" applyFont="1" applyBorder="1"/>
    <xf numFmtId="164" fontId="5" fillId="0" borderId="1" xfId="0" applyNumberFormat="1" applyFont="1" applyBorder="1"/>
    <xf numFmtId="0" fontId="8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7" fontId="5" fillId="0" borderId="1" xfId="4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7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67" fontId="8" fillId="0" borderId="0" xfId="0" applyNumberFormat="1" applyFont="1" applyAlignment="1">
      <alignment horizontal="lef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64" fontId="5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Fill="1" applyBorder="1"/>
    <xf numFmtId="0" fontId="6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4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/>
    <xf numFmtId="3" fontId="4" fillId="0" borderId="0" xfId="0" applyNumberFormat="1" applyFont="1" applyBorder="1"/>
    <xf numFmtId="167" fontId="5" fillId="0" borderId="2" xfId="0" applyNumberFormat="1" applyFont="1" applyBorder="1" applyAlignme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168" fontId="4" fillId="0" borderId="0" xfId="1" applyNumberFormat="1" applyFont="1" applyFill="1"/>
    <xf numFmtId="0" fontId="3" fillId="0" borderId="0" xfId="3" applyFont="1" applyFill="1"/>
    <xf numFmtId="0" fontId="4" fillId="0" borderId="0" xfId="0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167" fontId="8" fillId="0" borderId="1" xfId="0" applyNumberFormat="1" applyFont="1" applyFill="1" applyBorder="1" applyAlignment="1">
      <alignment horizontal="center"/>
    </xf>
    <xf numFmtId="0" fontId="10" fillId="0" borderId="0" xfId="3" applyFont="1" applyFill="1"/>
    <xf numFmtId="3" fontId="5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1" xfId="0" applyFont="1" applyBorder="1" applyAlignment="1">
      <alignment vertical="center" wrapText="1"/>
    </xf>
    <xf numFmtId="164" fontId="4" fillId="0" borderId="0" xfId="0" applyNumberFormat="1" applyFont="1" applyFill="1" applyAlignment="1"/>
    <xf numFmtId="164" fontId="5" fillId="0" borderId="1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12" fillId="0" borderId="0" xfId="0" applyNumberFormat="1" applyFont="1" applyFill="1" applyBorder="1" applyAlignment="1"/>
    <xf numFmtId="164" fontId="11" fillId="0" borderId="0" xfId="0" applyNumberFormat="1" applyFont="1" applyAlignment="1"/>
    <xf numFmtId="0" fontId="6" fillId="0" borderId="1" xfId="0" applyFont="1" applyBorder="1" applyAlignment="1"/>
    <xf numFmtId="165" fontId="13" fillId="0" borderId="0" xfId="2" applyNumberFormat="1" applyFont="1" applyAlignment="1">
      <alignment horizontal="left"/>
    </xf>
    <xf numFmtId="0" fontId="14" fillId="0" borderId="0" xfId="0" applyFont="1"/>
    <xf numFmtId="0" fontId="4" fillId="0" borderId="0" xfId="0" applyFont="1" applyFill="1"/>
    <xf numFmtId="166" fontId="12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13" fillId="0" borderId="0" xfId="2" applyNumberFormat="1" applyFont="1" applyAlignment="1">
      <alignment horizontal="left"/>
    </xf>
    <xf numFmtId="0" fontId="5" fillId="0" borderId="0" xfId="0" applyFont="1" applyFill="1"/>
    <xf numFmtId="0" fontId="11" fillId="0" borderId="0" xfId="0" applyFont="1"/>
    <xf numFmtId="0" fontId="5" fillId="0" borderId="0" xfId="0" applyFont="1" applyAlignment="1">
      <alignment horizontal="center" wrapText="1"/>
    </xf>
    <xf numFmtId="3" fontId="7" fillId="2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 indent="6"/>
    </xf>
    <xf numFmtId="3" fontId="4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vertical="top" wrapText="1"/>
    </xf>
    <xf numFmtId="164" fontId="9" fillId="0" borderId="0" xfId="0" applyNumberFormat="1" applyFont="1" applyFill="1" applyAlignment="1"/>
    <xf numFmtId="164" fontId="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4" fillId="0" borderId="0" xfId="0" applyNumberFormat="1" applyFont="1" applyFill="1" applyBorder="1"/>
    <xf numFmtId="164" fontId="5" fillId="0" borderId="1" xfId="0" applyNumberFormat="1" applyFont="1" applyFill="1" applyBorder="1"/>
    <xf numFmtId="167" fontId="5" fillId="0" borderId="0" xfId="0" applyNumberFormat="1" applyFont="1" applyFill="1"/>
    <xf numFmtId="164" fontId="8" fillId="0" borderId="1" xfId="4" applyNumberFormat="1" applyFont="1" applyBorder="1" applyAlignment="1">
      <alignment horizontal="right" vertical="center" wrapText="1"/>
    </xf>
    <xf numFmtId="167" fontId="8" fillId="0" borderId="1" xfId="4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5" fillId="0" borderId="0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55"/>
  <sheetViews>
    <sheetView showGridLines="0" tabSelected="1" topLeftCell="A18" zoomScale="80" zoomScaleNormal="80" workbookViewId="0">
      <selection activeCell="F22" sqref="F22"/>
    </sheetView>
  </sheetViews>
  <sheetFormatPr defaultColWidth="8.88671875" defaultRowHeight="13.2" x14ac:dyDescent="0.25"/>
  <cols>
    <col min="1" max="1" width="9.44140625" style="6" customWidth="1"/>
    <col min="2" max="2" width="56.88671875" style="6" customWidth="1"/>
    <col min="3" max="3" width="7.6640625" style="113" bestFit="1" customWidth="1"/>
    <col min="4" max="5" width="19.88671875" style="113" bestFit="1" customWidth="1"/>
    <col min="6" max="6" width="2.33203125" style="6" bestFit="1" customWidth="1"/>
    <col min="7" max="7" width="18.5546875" style="6" bestFit="1" customWidth="1"/>
    <col min="8" max="8" width="2.33203125" style="6" bestFit="1" customWidth="1"/>
    <col min="9" max="9" width="18.5546875" style="6" bestFit="1" customWidth="1"/>
    <col min="10" max="10" width="2.33203125" style="6" bestFit="1" customWidth="1"/>
    <col min="11" max="16384" width="8.88671875" style="6"/>
  </cols>
  <sheetData>
    <row r="1" spans="1:10" ht="13.8" x14ac:dyDescent="0.3">
      <c r="A1" s="111"/>
      <c r="B1" s="1" t="s">
        <v>0</v>
      </c>
      <c r="C1" s="85" t="s">
        <v>2</v>
      </c>
      <c r="D1" s="37" t="s">
        <v>3</v>
      </c>
      <c r="E1" s="37" t="s">
        <v>3</v>
      </c>
      <c r="F1" s="1" t="s">
        <v>1</v>
      </c>
      <c r="G1" s="1" t="s">
        <v>3</v>
      </c>
      <c r="H1" s="1" t="s">
        <v>1</v>
      </c>
      <c r="I1" s="1" t="s">
        <v>3</v>
      </c>
      <c r="J1" s="1" t="s">
        <v>1</v>
      </c>
    </row>
    <row r="2" spans="1:10" ht="15.6" x14ac:dyDescent="0.3">
      <c r="A2" s="111"/>
      <c r="B2" s="112" t="s">
        <v>133</v>
      </c>
      <c r="C2" s="85"/>
      <c r="D2" s="37"/>
      <c r="E2" s="37"/>
      <c r="F2" s="1"/>
      <c r="G2" s="1"/>
      <c r="H2" s="1"/>
      <c r="I2" s="1"/>
      <c r="J2" s="1"/>
    </row>
    <row r="3" spans="1:10" ht="13.2" customHeight="1" x14ac:dyDescent="0.3">
      <c r="A3" s="111"/>
      <c r="B3" s="138" t="s">
        <v>132</v>
      </c>
      <c r="C3" s="138"/>
      <c r="D3" s="138"/>
      <c r="E3" s="138"/>
    </row>
    <row r="4" spans="1:10" ht="13.8" x14ac:dyDescent="0.3">
      <c r="A4" s="111"/>
      <c r="B4" s="138"/>
      <c r="C4" s="138"/>
      <c r="D4" s="138"/>
      <c r="E4" s="138"/>
    </row>
    <row r="5" spans="1:10" ht="13.8" x14ac:dyDescent="0.3">
      <c r="A5" s="111"/>
    </row>
    <row r="6" spans="1:10" ht="25.5" customHeight="1" x14ac:dyDescent="0.25">
      <c r="A6" s="114"/>
      <c r="B6" s="47"/>
      <c r="C6" s="86"/>
      <c r="D6" s="139" t="s">
        <v>153</v>
      </c>
      <c r="E6" s="139"/>
      <c r="F6" s="47"/>
    </row>
    <row r="7" spans="1:10" ht="13.8" thickBot="1" x14ac:dyDescent="0.3">
      <c r="B7" s="45" t="s">
        <v>126</v>
      </c>
      <c r="C7" s="87" t="s">
        <v>4</v>
      </c>
      <c r="D7" s="46" t="s">
        <v>137</v>
      </c>
      <c r="E7" s="46" t="s">
        <v>117</v>
      </c>
    </row>
    <row r="8" spans="1:10" x14ac:dyDescent="0.25">
      <c r="B8" s="7"/>
      <c r="C8" s="88"/>
      <c r="D8" s="9"/>
      <c r="E8" s="9"/>
    </row>
    <row r="9" spans="1:10" x14ac:dyDescent="0.25">
      <c r="B9" s="8"/>
      <c r="C9" s="89"/>
      <c r="D9" s="11"/>
      <c r="E9" s="11"/>
    </row>
    <row r="10" spans="1:10" x14ac:dyDescent="0.25">
      <c r="B10" s="7" t="s">
        <v>46</v>
      </c>
      <c r="C10" s="89">
        <v>5</v>
      </c>
      <c r="D10" s="102">
        <v>433904478</v>
      </c>
      <c r="E10" s="102">
        <v>341245512</v>
      </c>
    </row>
    <row r="11" spans="1:10" x14ac:dyDescent="0.25">
      <c r="B11" s="7" t="s">
        <v>120</v>
      </c>
      <c r="C11" s="89">
        <v>6</v>
      </c>
      <c r="D11" s="102">
        <v>-257368895</v>
      </c>
      <c r="E11" s="102">
        <v>-234616450</v>
      </c>
    </row>
    <row r="12" spans="1:10" x14ac:dyDescent="0.25">
      <c r="B12" s="79" t="s">
        <v>167</v>
      </c>
      <c r="C12" s="89">
        <v>9</v>
      </c>
      <c r="D12" s="102">
        <v>3723577</v>
      </c>
      <c r="E12" s="102">
        <v>1320033</v>
      </c>
    </row>
    <row r="13" spans="1:10" ht="13.8" thickBot="1" x14ac:dyDescent="0.3">
      <c r="B13" s="38" t="s">
        <v>47</v>
      </c>
      <c r="C13" s="90"/>
      <c r="D13" s="103">
        <f>SUM(D10:D12)</f>
        <v>180259160</v>
      </c>
      <c r="E13" s="103">
        <f>SUM(E10:E12)</f>
        <v>107949095</v>
      </c>
    </row>
    <row r="14" spans="1:10" x14ac:dyDescent="0.25">
      <c r="B14" s="43"/>
      <c r="C14" s="91"/>
      <c r="D14" s="104"/>
      <c r="E14" s="104"/>
    </row>
    <row r="15" spans="1:10" x14ac:dyDescent="0.25">
      <c r="B15" s="7" t="s">
        <v>5</v>
      </c>
      <c r="C15" s="89">
        <v>7</v>
      </c>
      <c r="D15" s="102">
        <v>-26966832</v>
      </c>
      <c r="E15" s="102">
        <v>-23240810</v>
      </c>
    </row>
    <row r="16" spans="1:10" x14ac:dyDescent="0.25">
      <c r="B16" s="7" t="s">
        <v>48</v>
      </c>
      <c r="C16" s="89"/>
      <c r="D16" s="102">
        <v>-544944</v>
      </c>
      <c r="E16" s="102">
        <v>-549375</v>
      </c>
    </row>
    <row r="17" spans="2:5" x14ac:dyDescent="0.25">
      <c r="B17" s="83" t="s">
        <v>135</v>
      </c>
      <c r="C17" s="89">
        <v>8</v>
      </c>
      <c r="D17" s="102">
        <v>4361954</v>
      </c>
      <c r="E17" s="102">
        <v>1221200</v>
      </c>
    </row>
    <row r="18" spans="2:5" x14ac:dyDescent="0.25">
      <c r="B18" s="83" t="s">
        <v>136</v>
      </c>
      <c r="C18" s="89">
        <v>8</v>
      </c>
      <c r="D18" s="102">
        <v>-7194030</v>
      </c>
      <c r="E18" s="102">
        <v>-6170613</v>
      </c>
    </row>
    <row r="19" spans="2:5" ht="24" customHeight="1" x14ac:dyDescent="0.25">
      <c r="B19" s="79" t="s">
        <v>150</v>
      </c>
      <c r="C19" s="89"/>
      <c r="D19" s="102">
        <v>-341635</v>
      </c>
      <c r="E19" s="102">
        <v>472325</v>
      </c>
    </row>
    <row r="20" spans="2:5" ht="27.6" customHeight="1" thickBot="1" x14ac:dyDescent="0.3">
      <c r="B20" s="126" t="s">
        <v>149</v>
      </c>
      <c r="C20" s="90">
        <v>9</v>
      </c>
      <c r="D20" s="105">
        <v>-8231895</v>
      </c>
      <c r="E20" s="105">
        <v>-721972</v>
      </c>
    </row>
    <row r="21" spans="2:5" ht="13.8" thickBot="1" x14ac:dyDescent="0.3">
      <c r="B21" s="38" t="s">
        <v>49</v>
      </c>
      <c r="C21" s="90"/>
      <c r="D21" s="103">
        <f>SUM(D13:D20)</f>
        <v>141341778</v>
      </c>
      <c r="E21" s="103">
        <f>SUM(E13:E20)</f>
        <v>78959850</v>
      </c>
    </row>
    <row r="22" spans="2:5" x14ac:dyDescent="0.25">
      <c r="B22" s="7"/>
      <c r="C22" s="89"/>
      <c r="D22" s="102"/>
      <c r="E22" s="102"/>
    </row>
    <row r="23" spans="2:5" x14ac:dyDescent="0.25">
      <c r="B23" s="7" t="s">
        <v>6</v>
      </c>
      <c r="C23" s="89">
        <v>10</v>
      </c>
      <c r="D23" s="102">
        <v>1140567</v>
      </c>
      <c r="E23" s="102">
        <v>3443889</v>
      </c>
    </row>
    <row r="24" spans="2:5" x14ac:dyDescent="0.25">
      <c r="B24" s="7" t="s">
        <v>50</v>
      </c>
      <c r="C24" s="89">
        <v>10</v>
      </c>
      <c r="D24" s="102">
        <v>-10918911</v>
      </c>
      <c r="E24" s="102">
        <v>-20806756</v>
      </c>
    </row>
    <row r="25" spans="2:5" ht="13.8" thickBot="1" x14ac:dyDescent="0.3">
      <c r="B25" s="49" t="s">
        <v>180</v>
      </c>
      <c r="C25" s="90"/>
      <c r="D25" s="105">
        <v>-4007563</v>
      </c>
      <c r="E25" s="105">
        <v>-3954317</v>
      </c>
    </row>
    <row r="26" spans="2:5" ht="13.8" thickBot="1" x14ac:dyDescent="0.3">
      <c r="B26" s="38" t="s">
        <v>51</v>
      </c>
      <c r="C26" s="90"/>
      <c r="D26" s="103">
        <f>SUM(D21:D25)</f>
        <v>127555871</v>
      </c>
      <c r="E26" s="103">
        <f>SUM(E21:E25)</f>
        <v>57642666</v>
      </c>
    </row>
    <row r="27" spans="2:5" x14ac:dyDescent="0.25">
      <c r="B27" s="70"/>
      <c r="C27" s="92"/>
      <c r="D27" s="106"/>
      <c r="E27" s="106"/>
    </row>
    <row r="28" spans="2:5" s="47" customFormat="1" ht="13.8" thickBot="1" x14ac:dyDescent="0.3">
      <c r="B28" s="49" t="s">
        <v>151</v>
      </c>
      <c r="C28" s="90">
        <v>11</v>
      </c>
      <c r="D28" s="105">
        <v>2932994</v>
      </c>
      <c r="E28" s="105">
        <v>-3998693</v>
      </c>
    </row>
    <row r="29" spans="2:5" s="47" customFormat="1" ht="13.8" thickBot="1" x14ac:dyDescent="0.3">
      <c r="B29" s="38" t="s">
        <v>115</v>
      </c>
      <c r="C29" s="90"/>
      <c r="D29" s="103">
        <f>SUM(D26:D28)</f>
        <v>130488865</v>
      </c>
      <c r="E29" s="103">
        <f>SUM(E26:E28)</f>
        <v>53643973</v>
      </c>
    </row>
    <row r="30" spans="2:5" x14ac:dyDescent="0.25">
      <c r="B30" s="71"/>
      <c r="C30" s="91"/>
      <c r="D30" s="107"/>
      <c r="E30" s="107"/>
    </row>
    <row r="31" spans="2:5" s="47" customFormat="1" ht="13.8" thickBot="1" x14ac:dyDescent="0.3">
      <c r="B31" s="49" t="s">
        <v>52</v>
      </c>
      <c r="C31" s="90"/>
      <c r="D31" s="103">
        <v>0</v>
      </c>
      <c r="E31" s="103">
        <v>0</v>
      </c>
    </row>
    <row r="32" spans="2:5" ht="13.8" thickBot="1" x14ac:dyDescent="0.3">
      <c r="B32" s="38" t="s">
        <v>121</v>
      </c>
      <c r="C32" s="90"/>
      <c r="D32" s="103">
        <f>SUM(D29:D31)</f>
        <v>130488865</v>
      </c>
      <c r="E32" s="103">
        <f>SUM(E29:E31)</f>
        <v>53643973</v>
      </c>
    </row>
    <row r="33" spans="2:5" x14ac:dyDescent="0.25">
      <c r="B33" s="43"/>
      <c r="C33" s="91"/>
      <c r="D33" s="104"/>
      <c r="E33" s="104"/>
    </row>
    <row r="34" spans="2:5" x14ac:dyDescent="0.25">
      <c r="B34" s="43" t="s">
        <v>116</v>
      </c>
      <c r="C34" s="91"/>
      <c r="D34" s="104"/>
      <c r="E34" s="104"/>
    </row>
    <row r="35" spans="2:5" x14ac:dyDescent="0.25">
      <c r="B35" s="71" t="s">
        <v>53</v>
      </c>
      <c r="C35" s="91"/>
      <c r="D35" s="107">
        <v>130531695</v>
      </c>
      <c r="E35" s="107">
        <v>53639196</v>
      </c>
    </row>
    <row r="36" spans="2:5" ht="13.8" thickBot="1" x14ac:dyDescent="0.3">
      <c r="B36" s="49" t="s">
        <v>54</v>
      </c>
      <c r="C36" s="90"/>
      <c r="D36" s="105">
        <v>-42830</v>
      </c>
      <c r="E36" s="105">
        <v>4777</v>
      </c>
    </row>
    <row r="37" spans="2:5" ht="13.8" thickBot="1" x14ac:dyDescent="0.3">
      <c r="B37" s="38" t="s">
        <v>121</v>
      </c>
      <c r="C37" s="90"/>
      <c r="D37" s="103">
        <f>SUM(D35:D36)</f>
        <v>130488865</v>
      </c>
      <c r="E37" s="103">
        <f>SUM(E35:E36)</f>
        <v>53643973</v>
      </c>
    </row>
    <row r="38" spans="2:5" x14ac:dyDescent="0.25">
      <c r="B38" s="43"/>
      <c r="C38" s="91"/>
      <c r="D38" s="108"/>
      <c r="E38" s="108"/>
    </row>
    <row r="39" spans="2:5" x14ac:dyDescent="0.25">
      <c r="B39" s="52" t="s">
        <v>34</v>
      </c>
      <c r="C39" s="93"/>
      <c r="D39" s="109"/>
      <c r="E39" s="109"/>
    </row>
    <row r="40" spans="2:5" x14ac:dyDescent="0.25">
      <c r="B40" s="71" t="s">
        <v>181</v>
      </c>
      <c r="C40" s="93"/>
      <c r="D40" s="102">
        <v>10407205</v>
      </c>
      <c r="E40" s="102">
        <v>10833333</v>
      </c>
    </row>
    <row r="41" spans="2:5" x14ac:dyDescent="0.25">
      <c r="B41" s="71" t="s">
        <v>35</v>
      </c>
      <c r="C41" s="93"/>
      <c r="D41" s="127">
        <v>0</v>
      </c>
      <c r="E41" s="127">
        <v>0</v>
      </c>
    </row>
    <row r="42" spans="2:5" x14ac:dyDescent="0.25">
      <c r="B42" s="71" t="s">
        <v>36</v>
      </c>
      <c r="C42" s="131">
        <v>23</v>
      </c>
      <c r="D42" s="14">
        <f>ROUND(D35/D40*1000,)</f>
        <v>12542</v>
      </c>
      <c r="E42" s="14">
        <f>ROUND(E35/E40*1000,)</f>
        <v>4951</v>
      </c>
    </row>
    <row r="43" spans="2:5" x14ac:dyDescent="0.25">
      <c r="B43" s="71" t="s">
        <v>37</v>
      </c>
      <c r="C43" s="93"/>
      <c r="D43" s="107">
        <f>ROUND(D35/D40*1000,)</f>
        <v>12542</v>
      </c>
      <c r="E43" s="107">
        <f>ROUND(E35/E40*1000,)</f>
        <v>4951</v>
      </c>
    </row>
    <row r="44" spans="2:5" ht="40.200000000000003" thickBot="1" x14ac:dyDescent="0.3">
      <c r="B44" s="101" t="s">
        <v>130</v>
      </c>
      <c r="C44" s="94"/>
      <c r="D44" s="105">
        <f>ROUND(D35/D40*1000,)</f>
        <v>12542</v>
      </c>
      <c r="E44" s="105">
        <f>ROUND(E35/E40*1000,)</f>
        <v>4951</v>
      </c>
    </row>
    <row r="46" spans="2:5" ht="28.95" customHeight="1" x14ac:dyDescent="0.25"/>
    <row r="47" spans="2:5" x14ac:dyDescent="0.25">
      <c r="B47" s="34" t="s">
        <v>44</v>
      </c>
      <c r="D47" s="34"/>
      <c r="E47" s="115" t="s">
        <v>124</v>
      </c>
    </row>
    <row r="48" spans="2:5" x14ac:dyDescent="0.25">
      <c r="D48" s="6"/>
      <c r="E48" s="116"/>
    </row>
    <row r="49" spans="2:5" x14ac:dyDescent="0.25">
      <c r="B49" s="34" t="s">
        <v>134</v>
      </c>
      <c r="D49" s="34"/>
      <c r="E49" s="115" t="s">
        <v>45</v>
      </c>
    </row>
    <row r="50" spans="2:5" ht="13.95" customHeight="1" x14ac:dyDescent="0.25"/>
    <row r="55" spans="2:5" ht="13.95" customHeight="1" x14ac:dyDescent="0.25"/>
  </sheetData>
  <mergeCells count="2">
    <mergeCell ref="B3:E4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sheetPr>
    <tabColor rgb="FF92D050"/>
  </sheetPr>
  <dimension ref="A1:M74"/>
  <sheetViews>
    <sheetView showGridLines="0" zoomScale="80" zoomScaleNormal="80" workbookViewId="0">
      <selection activeCell="D10" sqref="D10"/>
    </sheetView>
  </sheetViews>
  <sheetFormatPr defaultColWidth="8.88671875" defaultRowHeight="13.2" x14ac:dyDescent="0.25"/>
  <cols>
    <col min="1" max="1" width="9.44140625" style="6" customWidth="1"/>
    <col min="2" max="2" width="51.33203125" style="6" customWidth="1"/>
    <col min="3" max="3" width="7.6640625" style="118" bestFit="1" customWidth="1"/>
    <col min="4" max="4" width="17.33203125" style="6" customWidth="1"/>
    <col min="5" max="5" width="16.44140625" style="6" customWidth="1"/>
    <col min="6" max="6" width="18.5546875" style="6" bestFit="1" customWidth="1"/>
    <col min="7" max="7" width="2.33203125" style="6" bestFit="1" customWidth="1"/>
    <col min="8" max="8" width="18.5546875" style="6" bestFit="1" customWidth="1"/>
    <col min="9" max="9" width="2.33203125" style="6" bestFit="1" customWidth="1"/>
    <col min="10" max="10" width="18.5546875" style="6" bestFit="1" customWidth="1"/>
    <col min="11" max="11" width="2.33203125" style="6" bestFit="1" customWidth="1"/>
    <col min="12" max="16384" width="8.88671875" style="6"/>
  </cols>
  <sheetData>
    <row r="1" spans="1:13" ht="13.8" x14ac:dyDescent="0.3">
      <c r="A1" s="111"/>
      <c r="B1" s="1"/>
      <c r="C1" s="95"/>
      <c r="D1" s="2"/>
      <c r="E1" s="1"/>
      <c r="F1" s="1"/>
      <c r="G1" s="1"/>
      <c r="H1" s="1"/>
      <c r="I1" s="1"/>
      <c r="J1" s="1"/>
      <c r="K1" s="1"/>
    </row>
    <row r="2" spans="1:13" ht="15.6" x14ac:dyDescent="0.3">
      <c r="A2" s="111"/>
      <c r="B2" s="112" t="s">
        <v>133</v>
      </c>
      <c r="C2" s="85"/>
      <c r="D2" s="37"/>
      <c r="E2" s="1"/>
      <c r="F2" s="1"/>
      <c r="G2" s="1"/>
      <c r="H2" s="1"/>
      <c r="I2" s="1"/>
      <c r="J2" s="1"/>
      <c r="K2" s="1"/>
    </row>
    <row r="3" spans="1:13" ht="13.2" customHeight="1" x14ac:dyDescent="0.3">
      <c r="A3" s="111"/>
      <c r="B3" s="138" t="s">
        <v>127</v>
      </c>
      <c r="C3" s="138"/>
      <c r="D3" s="138"/>
      <c r="E3" s="138"/>
      <c r="F3" s="1"/>
      <c r="G3" s="1"/>
      <c r="H3" s="1"/>
      <c r="I3" s="1"/>
      <c r="J3" s="1"/>
      <c r="K3" s="1"/>
    </row>
    <row r="4" spans="1:13" ht="13.2" customHeight="1" x14ac:dyDescent="0.3">
      <c r="A4" s="111"/>
      <c r="B4" s="138"/>
      <c r="C4" s="138"/>
      <c r="D4" s="138"/>
      <c r="E4" s="138"/>
      <c r="F4" s="1"/>
      <c r="G4" s="1"/>
      <c r="H4" s="1"/>
      <c r="I4" s="1"/>
      <c r="J4" s="1"/>
      <c r="K4" s="1"/>
    </row>
    <row r="5" spans="1:13" ht="13.2" customHeight="1" x14ac:dyDescent="0.3">
      <c r="A5" s="111"/>
      <c r="B5" s="120"/>
      <c r="C5" s="120"/>
      <c r="D5" s="120"/>
      <c r="E5" s="120"/>
      <c r="F5" s="1"/>
      <c r="G5" s="1"/>
      <c r="H5" s="1"/>
      <c r="I5" s="1"/>
      <c r="J5" s="1"/>
      <c r="K5" s="1"/>
    </row>
    <row r="6" spans="1:13" ht="27" thickBot="1" x14ac:dyDescent="0.35">
      <c r="A6" s="111"/>
      <c r="B6" s="110" t="s">
        <v>126</v>
      </c>
      <c r="C6" s="96" t="s">
        <v>4</v>
      </c>
      <c r="D6" s="135" t="s">
        <v>169</v>
      </c>
      <c r="E6" s="135" t="s">
        <v>138</v>
      </c>
    </row>
    <row r="7" spans="1:13" ht="13.8" x14ac:dyDescent="0.3">
      <c r="A7" s="111"/>
      <c r="B7" s="7"/>
      <c r="C7" s="89"/>
      <c r="D7" s="12"/>
      <c r="E7" s="13"/>
    </row>
    <row r="8" spans="1:13" ht="13.8" x14ac:dyDescent="0.3">
      <c r="A8" s="111"/>
      <c r="B8" s="8" t="s">
        <v>38</v>
      </c>
      <c r="C8" s="89"/>
      <c r="D8" s="12"/>
      <c r="E8" s="13"/>
    </row>
    <row r="9" spans="1:13" ht="13.8" x14ac:dyDescent="0.3">
      <c r="A9" s="111"/>
      <c r="B9" s="8" t="s">
        <v>7</v>
      </c>
      <c r="C9" s="89"/>
      <c r="D9" s="12"/>
      <c r="E9" s="13"/>
    </row>
    <row r="10" spans="1:13" ht="13.8" x14ac:dyDescent="0.3">
      <c r="A10" s="111"/>
      <c r="B10" s="7" t="s">
        <v>8</v>
      </c>
      <c r="C10" s="89">
        <v>12</v>
      </c>
      <c r="D10" s="12">
        <v>291996203</v>
      </c>
      <c r="E10" s="13">
        <v>298141222</v>
      </c>
      <c r="M10" s="4"/>
    </row>
    <row r="11" spans="1:13" ht="13.8" x14ac:dyDescent="0.3">
      <c r="A11" s="111"/>
      <c r="B11" s="7" t="s">
        <v>55</v>
      </c>
      <c r="C11" s="89">
        <v>13</v>
      </c>
      <c r="D11" s="12">
        <v>1178037</v>
      </c>
      <c r="E11" s="13">
        <v>6545360</v>
      </c>
      <c r="M11" s="4"/>
    </row>
    <row r="12" spans="1:13" ht="13.8" x14ac:dyDescent="0.3">
      <c r="A12" s="111"/>
      <c r="B12" s="7" t="s">
        <v>56</v>
      </c>
      <c r="C12" s="89">
        <v>14</v>
      </c>
      <c r="D12" s="12">
        <v>21645002</v>
      </c>
      <c r="E12" s="13">
        <v>20997572</v>
      </c>
      <c r="M12" s="4"/>
    </row>
    <row r="13" spans="1:13" ht="13.8" x14ac:dyDescent="0.3">
      <c r="A13" s="111"/>
      <c r="B13" s="7" t="s">
        <v>57</v>
      </c>
      <c r="C13" s="89">
        <v>15</v>
      </c>
      <c r="D13" s="12">
        <v>71364847</v>
      </c>
      <c r="E13" s="13">
        <v>83838425</v>
      </c>
      <c r="M13" s="4"/>
    </row>
    <row r="14" spans="1:13" ht="13.8" x14ac:dyDescent="0.3">
      <c r="A14" s="111"/>
      <c r="B14" s="7" t="s">
        <v>58</v>
      </c>
      <c r="C14" s="89">
        <v>16</v>
      </c>
      <c r="D14" s="12">
        <v>861273</v>
      </c>
      <c r="E14" s="13">
        <v>5439304</v>
      </c>
      <c r="M14" s="4"/>
    </row>
    <row r="15" spans="1:13" ht="13.8" x14ac:dyDescent="0.3">
      <c r="A15" s="111"/>
      <c r="B15" s="7" t="s">
        <v>59</v>
      </c>
      <c r="C15" s="89"/>
      <c r="D15" s="12">
        <v>0</v>
      </c>
      <c r="E15" s="13">
        <v>61741</v>
      </c>
      <c r="M15" s="4"/>
    </row>
    <row r="16" spans="1:13" ht="13.8" x14ac:dyDescent="0.3">
      <c r="A16" s="111"/>
      <c r="B16" s="7" t="s">
        <v>60</v>
      </c>
      <c r="C16" s="89"/>
      <c r="D16" s="12">
        <v>20360484</v>
      </c>
      <c r="E16" s="13">
        <v>24104977</v>
      </c>
      <c r="M16" s="4"/>
    </row>
    <row r="17" spans="1:13" ht="14.4" thickBot="1" x14ac:dyDescent="0.35">
      <c r="A17" s="111"/>
      <c r="B17" s="49" t="s">
        <v>61</v>
      </c>
      <c r="C17" s="90">
        <v>17</v>
      </c>
      <c r="D17" s="50">
        <v>37124004</v>
      </c>
      <c r="E17" s="53">
        <v>29955945</v>
      </c>
      <c r="M17" s="4"/>
    </row>
    <row r="18" spans="1:13" ht="14.4" thickBot="1" x14ac:dyDescent="0.35">
      <c r="A18" s="117"/>
      <c r="B18" s="38"/>
      <c r="C18" s="90"/>
      <c r="D18" s="39">
        <v>444529850</v>
      </c>
      <c r="E18" s="39">
        <v>469084546</v>
      </c>
      <c r="F18" s="4"/>
    </row>
    <row r="19" spans="1:13" x14ac:dyDescent="0.25">
      <c r="A19" s="114"/>
      <c r="B19" s="18"/>
      <c r="C19" s="89"/>
      <c r="D19" s="14"/>
      <c r="E19" s="11"/>
    </row>
    <row r="20" spans="1:13" x14ac:dyDescent="0.25">
      <c r="B20" s="8" t="s">
        <v>9</v>
      </c>
      <c r="C20" s="89"/>
      <c r="D20" s="14"/>
      <c r="E20" s="11"/>
    </row>
    <row r="21" spans="1:13" x14ac:dyDescent="0.25">
      <c r="B21" s="7" t="s">
        <v>62</v>
      </c>
      <c r="C21" s="89">
        <v>18</v>
      </c>
      <c r="D21" s="14">
        <v>92607528</v>
      </c>
      <c r="E21" s="11">
        <v>98236827</v>
      </c>
      <c r="J21" s="4"/>
      <c r="M21" s="4"/>
    </row>
    <row r="22" spans="1:13" x14ac:dyDescent="0.25">
      <c r="B22" s="7" t="s">
        <v>63</v>
      </c>
      <c r="C22" s="89">
        <v>19</v>
      </c>
      <c r="D22" s="14">
        <v>41977886</v>
      </c>
      <c r="E22" s="11">
        <v>22902971</v>
      </c>
      <c r="J22" s="4"/>
      <c r="M22" s="4"/>
    </row>
    <row r="23" spans="1:13" x14ac:dyDescent="0.25">
      <c r="B23" s="7" t="s">
        <v>64</v>
      </c>
      <c r="C23" s="89"/>
      <c r="D23" s="14">
        <v>0</v>
      </c>
      <c r="E23" s="11">
        <v>0</v>
      </c>
      <c r="J23" s="4"/>
      <c r="M23" s="4"/>
    </row>
    <row r="24" spans="1:13" x14ac:dyDescent="0.25">
      <c r="B24" s="7" t="s">
        <v>65</v>
      </c>
      <c r="C24" s="89"/>
      <c r="D24" s="14">
        <v>8908346</v>
      </c>
      <c r="E24" s="11">
        <v>6402946</v>
      </c>
      <c r="J24" s="4"/>
      <c r="M24" s="4"/>
    </row>
    <row r="25" spans="1:13" x14ac:dyDescent="0.25">
      <c r="B25" s="7" t="s">
        <v>10</v>
      </c>
      <c r="C25" s="89">
        <v>20</v>
      </c>
      <c r="D25" s="14">
        <v>39787824</v>
      </c>
      <c r="E25" s="11">
        <v>53693826</v>
      </c>
      <c r="J25" s="4"/>
      <c r="M25" s="4"/>
    </row>
    <row r="26" spans="1:13" x14ac:dyDescent="0.25">
      <c r="B26" s="7" t="s">
        <v>66</v>
      </c>
      <c r="C26" s="89">
        <v>21</v>
      </c>
      <c r="D26" s="10">
        <v>16805541</v>
      </c>
      <c r="E26" s="11">
        <v>13182358</v>
      </c>
      <c r="J26" s="4"/>
      <c r="M26" s="4"/>
    </row>
    <row r="27" spans="1:13" x14ac:dyDescent="0.25">
      <c r="B27" s="7" t="s">
        <v>67</v>
      </c>
      <c r="C27" s="89">
        <v>5</v>
      </c>
      <c r="D27" s="10">
        <v>10809243</v>
      </c>
      <c r="E27" s="11">
        <v>18277886</v>
      </c>
      <c r="J27" s="4"/>
      <c r="M27" s="4"/>
    </row>
    <row r="28" spans="1:13" ht="13.8" thickBot="1" x14ac:dyDescent="0.3">
      <c r="B28" s="49" t="s">
        <v>11</v>
      </c>
      <c r="C28" s="87">
        <v>22</v>
      </c>
      <c r="D28" s="50">
        <v>17026714</v>
      </c>
      <c r="E28" s="54">
        <v>50068346</v>
      </c>
      <c r="J28" s="4"/>
      <c r="M28" s="4"/>
    </row>
    <row r="29" spans="1:13" ht="13.8" thickBot="1" x14ac:dyDescent="0.3">
      <c r="B29" s="51"/>
      <c r="C29" s="97"/>
      <c r="D29" s="55">
        <v>227923082</v>
      </c>
      <c r="E29" s="55">
        <v>262765160</v>
      </c>
      <c r="F29" s="4"/>
    </row>
    <row r="30" spans="1:13" ht="13.8" thickBot="1" x14ac:dyDescent="0.3">
      <c r="B30" s="49" t="s">
        <v>68</v>
      </c>
      <c r="C30" s="90"/>
      <c r="D30" s="50">
        <v>0</v>
      </c>
      <c r="E30" s="50">
        <v>0</v>
      </c>
    </row>
    <row r="31" spans="1:13" ht="13.8" thickBot="1" x14ac:dyDescent="0.3">
      <c r="B31" s="38" t="s">
        <v>39</v>
      </c>
      <c r="C31" s="90"/>
      <c r="D31" s="39">
        <f>D18+D29+D30</f>
        <v>672452932</v>
      </c>
      <c r="E31" s="39">
        <v>731849706</v>
      </c>
      <c r="F31" s="4"/>
    </row>
    <row r="32" spans="1:13" x14ac:dyDescent="0.25">
      <c r="C32" s="98"/>
      <c r="D32" s="11"/>
      <c r="E32" s="11"/>
      <c r="F32" s="4"/>
    </row>
    <row r="33" spans="2:13" x14ac:dyDescent="0.25">
      <c r="B33" s="8" t="s">
        <v>40</v>
      </c>
      <c r="C33" s="89"/>
      <c r="D33" s="23"/>
      <c r="E33" s="24"/>
      <c r="F33" s="121"/>
    </row>
    <row r="34" spans="2:13" x14ac:dyDescent="0.25">
      <c r="B34" s="8" t="s">
        <v>12</v>
      </c>
      <c r="C34" s="89"/>
      <c r="D34" s="16"/>
      <c r="E34" s="24"/>
    </row>
    <row r="35" spans="2:13" x14ac:dyDescent="0.25">
      <c r="B35" s="20" t="s">
        <v>13</v>
      </c>
      <c r="C35" s="89">
        <v>23</v>
      </c>
      <c r="D35" s="10">
        <v>27115739</v>
      </c>
      <c r="E35" s="11">
        <v>27114488</v>
      </c>
      <c r="M35" s="4"/>
    </row>
    <row r="36" spans="2:13" x14ac:dyDescent="0.25">
      <c r="B36" s="20" t="s">
        <v>69</v>
      </c>
      <c r="C36" s="89"/>
      <c r="D36" s="10">
        <v>5657240</v>
      </c>
      <c r="E36" s="11">
        <v>5656940</v>
      </c>
      <c r="M36" s="4"/>
    </row>
    <row r="37" spans="2:13" x14ac:dyDescent="0.25">
      <c r="B37" s="20" t="s">
        <v>70</v>
      </c>
      <c r="C37" s="89">
        <v>23</v>
      </c>
      <c r="D37" s="10">
        <v>-24450</v>
      </c>
      <c r="E37" s="11">
        <v>-24150</v>
      </c>
      <c r="M37" s="4"/>
    </row>
    <row r="38" spans="2:13" x14ac:dyDescent="0.25">
      <c r="B38" s="20" t="s">
        <v>152</v>
      </c>
      <c r="C38" s="89">
        <v>23</v>
      </c>
      <c r="D38" s="10">
        <v>-5418045</v>
      </c>
      <c r="E38" s="11"/>
      <c r="M38" s="4"/>
    </row>
    <row r="39" spans="2:13" ht="13.8" thickBot="1" x14ac:dyDescent="0.3">
      <c r="B39" s="49" t="s">
        <v>71</v>
      </c>
      <c r="C39" s="90"/>
      <c r="D39" s="50">
        <v>353556362</v>
      </c>
      <c r="E39" s="54">
        <v>313264520</v>
      </c>
      <c r="M39" s="4"/>
    </row>
    <row r="40" spans="2:13" ht="13.8" thickBot="1" x14ac:dyDescent="0.3">
      <c r="B40" s="38" t="s">
        <v>72</v>
      </c>
      <c r="C40" s="90"/>
      <c r="D40" s="39">
        <f>SUM(D35:D39)</f>
        <v>380886846</v>
      </c>
      <c r="E40" s="39">
        <v>346011798</v>
      </c>
    </row>
    <row r="41" spans="2:13" ht="13.8" thickBot="1" x14ac:dyDescent="0.3">
      <c r="B41" s="49" t="s">
        <v>54</v>
      </c>
      <c r="C41" s="90"/>
      <c r="D41" s="50">
        <v>-3251</v>
      </c>
      <c r="E41" s="54">
        <v>96386</v>
      </c>
    </row>
    <row r="42" spans="2:13" ht="13.8" thickBot="1" x14ac:dyDescent="0.3">
      <c r="B42" s="38" t="s">
        <v>41</v>
      </c>
      <c r="C42" s="90"/>
      <c r="D42" s="39">
        <f>SUM(D40:D41)</f>
        <v>380883595</v>
      </c>
      <c r="E42" s="39">
        <v>346108184</v>
      </c>
    </row>
    <row r="43" spans="2:13" x14ac:dyDescent="0.25">
      <c r="B43" s="7"/>
      <c r="C43" s="89"/>
      <c r="D43" s="17"/>
      <c r="E43" s="23"/>
    </row>
    <row r="44" spans="2:13" x14ac:dyDescent="0.25">
      <c r="B44" s="8" t="s">
        <v>74</v>
      </c>
      <c r="C44" s="89"/>
      <c r="D44" s="17"/>
      <c r="E44" s="23"/>
    </row>
    <row r="45" spans="2:13" x14ac:dyDescent="0.25">
      <c r="B45" s="7" t="s">
        <v>75</v>
      </c>
      <c r="C45" s="89">
        <v>24</v>
      </c>
      <c r="D45" s="10">
        <v>0</v>
      </c>
      <c r="E45" s="11">
        <v>747722</v>
      </c>
      <c r="M45" s="4"/>
    </row>
    <row r="46" spans="2:13" x14ac:dyDescent="0.25">
      <c r="B46" s="7" t="s">
        <v>76</v>
      </c>
      <c r="C46" s="89">
        <v>13</v>
      </c>
      <c r="D46" s="10">
        <v>192897</v>
      </c>
      <c r="E46" s="11">
        <v>169041</v>
      </c>
      <c r="M46" s="4"/>
    </row>
    <row r="47" spans="2:13" x14ac:dyDescent="0.25">
      <c r="B47" s="7" t="s">
        <v>77</v>
      </c>
      <c r="C47" s="89">
        <v>25</v>
      </c>
      <c r="D47" s="10">
        <v>386038</v>
      </c>
      <c r="E47" s="11">
        <v>373095</v>
      </c>
      <c r="M47" s="4"/>
    </row>
    <row r="48" spans="2:13" x14ac:dyDescent="0.25">
      <c r="B48" s="7" t="s">
        <v>81</v>
      </c>
      <c r="C48" s="89">
        <v>27</v>
      </c>
      <c r="D48" s="10">
        <v>0</v>
      </c>
      <c r="E48" s="11">
        <v>31652</v>
      </c>
      <c r="M48" s="4"/>
    </row>
    <row r="49" spans="2:13" x14ac:dyDescent="0.25">
      <c r="B49" s="83" t="s">
        <v>78</v>
      </c>
      <c r="C49" s="89"/>
      <c r="D49" s="10">
        <v>1804</v>
      </c>
      <c r="E49" s="11">
        <v>2092</v>
      </c>
      <c r="M49" s="4"/>
    </row>
    <row r="50" spans="2:13" ht="26.4" x14ac:dyDescent="0.25">
      <c r="B50" s="79" t="s">
        <v>131</v>
      </c>
      <c r="C50" s="89"/>
      <c r="D50" s="10">
        <v>286736</v>
      </c>
      <c r="E50" s="11">
        <v>289565</v>
      </c>
      <c r="M50" s="4"/>
    </row>
    <row r="51" spans="2:13" x14ac:dyDescent="0.25">
      <c r="B51" s="7" t="s">
        <v>79</v>
      </c>
      <c r="C51" s="89">
        <v>26</v>
      </c>
      <c r="D51" s="10">
        <v>21737356</v>
      </c>
      <c r="E51" s="11">
        <v>19710975</v>
      </c>
      <c r="M51" s="4"/>
    </row>
    <row r="52" spans="2:13" x14ac:dyDescent="0.25">
      <c r="B52" s="7" t="s">
        <v>80</v>
      </c>
      <c r="C52" s="89"/>
      <c r="D52" s="10">
        <v>0</v>
      </c>
      <c r="E52" s="11">
        <v>0</v>
      </c>
      <c r="M52" s="4"/>
    </row>
    <row r="53" spans="2:13" ht="13.8" thickBot="1" x14ac:dyDescent="0.3">
      <c r="B53" s="56" t="s">
        <v>82</v>
      </c>
      <c r="C53" s="90"/>
      <c r="D53" s="10">
        <v>6381146</v>
      </c>
      <c r="E53" s="11">
        <v>15500278</v>
      </c>
      <c r="M53" s="4"/>
    </row>
    <row r="54" spans="2:13" ht="13.8" thickBot="1" x14ac:dyDescent="0.3">
      <c r="B54" s="57"/>
      <c r="C54" s="99"/>
      <c r="D54" s="58">
        <f>SUM(D45:D53)</f>
        <v>28985977</v>
      </c>
      <c r="E54" s="58">
        <v>36824420</v>
      </c>
    </row>
    <row r="55" spans="2:13" x14ac:dyDescent="0.25">
      <c r="B55" s="7"/>
      <c r="C55" s="89"/>
      <c r="D55" s="17"/>
      <c r="E55" s="23"/>
    </row>
    <row r="56" spans="2:13" x14ac:dyDescent="0.25">
      <c r="B56" s="21" t="s">
        <v>14</v>
      </c>
      <c r="C56" s="89"/>
      <c r="D56" s="17"/>
      <c r="E56" s="23"/>
    </row>
    <row r="57" spans="2:13" x14ac:dyDescent="0.25">
      <c r="B57" s="22" t="s">
        <v>83</v>
      </c>
      <c r="C57" s="89">
        <v>24</v>
      </c>
      <c r="D57" s="10">
        <v>167554629</v>
      </c>
      <c r="E57" s="11">
        <v>253831336</v>
      </c>
      <c r="M57" s="4"/>
    </row>
    <row r="58" spans="2:13" x14ac:dyDescent="0.25">
      <c r="B58" s="22" t="s">
        <v>15</v>
      </c>
      <c r="C58" s="89">
        <v>27</v>
      </c>
      <c r="D58" s="10">
        <v>51472171</v>
      </c>
      <c r="E58" s="11">
        <v>45732194</v>
      </c>
      <c r="M58" s="4"/>
    </row>
    <row r="59" spans="2:13" x14ac:dyDescent="0.25">
      <c r="B59" s="22" t="s">
        <v>84</v>
      </c>
      <c r="C59" s="89">
        <v>13</v>
      </c>
      <c r="D59" s="10">
        <v>548310</v>
      </c>
      <c r="E59" s="11">
        <v>1603692</v>
      </c>
      <c r="M59" s="4"/>
    </row>
    <row r="60" spans="2:13" x14ac:dyDescent="0.25">
      <c r="B60" s="22" t="s">
        <v>88</v>
      </c>
      <c r="C60" s="89">
        <v>5</v>
      </c>
      <c r="D60" s="10">
        <v>3331336</v>
      </c>
      <c r="E60" s="11">
        <v>12474768</v>
      </c>
      <c r="M60" s="4"/>
    </row>
    <row r="61" spans="2:13" x14ac:dyDescent="0.25">
      <c r="B61" s="22" t="s">
        <v>85</v>
      </c>
      <c r="C61" s="89"/>
      <c r="D61" s="10">
        <v>600966</v>
      </c>
      <c r="E61" s="11">
        <v>300418</v>
      </c>
      <c r="M61" s="4"/>
    </row>
    <row r="62" spans="2:13" x14ac:dyDescent="0.25">
      <c r="B62" s="22" t="s">
        <v>86</v>
      </c>
      <c r="C62" s="89">
        <v>20</v>
      </c>
      <c r="D62" s="10">
        <v>20112569</v>
      </c>
      <c r="E62" s="11">
        <v>16663620</v>
      </c>
      <c r="M62" s="4"/>
    </row>
    <row r="63" spans="2:13" x14ac:dyDescent="0.25">
      <c r="B63" s="22" t="s">
        <v>77</v>
      </c>
      <c r="C63" s="89">
        <v>25</v>
      </c>
      <c r="D63" s="10">
        <v>5284930</v>
      </c>
      <c r="E63" s="11">
        <v>4870954</v>
      </c>
      <c r="M63" s="4"/>
    </row>
    <row r="64" spans="2:13" ht="26.4" x14ac:dyDescent="0.25">
      <c r="B64" s="80" t="s">
        <v>131</v>
      </c>
      <c r="C64" s="89"/>
      <c r="D64" s="10">
        <v>68972</v>
      </c>
      <c r="E64" s="11">
        <v>97317</v>
      </c>
      <c r="M64" s="4"/>
    </row>
    <row r="65" spans="2:13" ht="13.8" thickBot="1" x14ac:dyDescent="0.3">
      <c r="B65" s="22" t="s">
        <v>87</v>
      </c>
      <c r="C65" s="89">
        <v>28</v>
      </c>
      <c r="D65" s="10">
        <v>13609477</v>
      </c>
      <c r="E65" s="11">
        <v>13342803</v>
      </c>
      <c r="M65" s="4"/>
    </row>
    <row r="66" spans="2:13" ht="13.8" thickBot="1" x14ac:dyDescent="0.3">
      <c r="B66" s="57"/>
      <c r="C66" s="99"/>
      <c r="D66" s="58">
        <f>SUM(D57:D65)</f>
        <v>262583360</v>
      </c>
      <c r="E66" s="58">
        <v>348917102</v>
      </c>
    </row>
    <row r="67" spans="2:13" ht="13.8" thickBot="1" x14ac:dyDescent="0.3">
      <c r="B67" s="57" t="s">
        <v>42</v>
      </c>
      <c r="C67" s="99"/>
      <c r="D67" s="58">
        <f>D54+D66</f>
        <v>291569337</v>
      </c>
      <c r="E67" s="58">
        <v>385741522</v>
      </c>
    </row>
    <row r="68" spans="2:13" ht="13.8" thickBot="1" x14ac:dyDescent="0.3">
      <c r="B68" s="57" t="s">
        <v>43</v>
      </c>
      <c r="C68" s="99"/>
      <c r="D68" s="58">
        <f>D42+D67</f>
        <v>672452932</v>
      </c>
      <c r="E68" s="58">
        <v>731849706</v>
      </c>
    </row>
    <row r="69" spans="2:13" x14ac:dyDescent="0.25">
      <c r="D69" s="40">
        <f>D31-D68</f>
        <v>0</v>
      </c>
      <c r="E69" s="40">
        <f>E31-E68</f>
        <v>0</v>
      </c>
    </row>
    <row r="72" spans="2:13" x14ac:dyDescent="0.25">
      <c r="B72" s="34" t="s">
        <v>44</v>
      </c>
      <c r="C72" s="113"/>
      <c r="D72" s="34"/>
      <c r="E72" s="34" t="s">
        <v>124</v>
      </c>
    </row>
    <row r="73" spans="2:13" x14ac:dyDescent="0.25">
      <c r="C73" s="113"/>
    </row>
    <row r="74" spans="2:13" x14ac:dyDescent="0.25">
      <c r="B74" s="34" t="s">
        <v>134</v>
      </c>
      <c r="C74" s="113"/>
      <c r="D74" s="34"/>
      <c r="E74" s="34" t="s">
        <v>45</v>
      </c>
    </row>
  </sheetData>
  <mergeCells count="1">
    <mergeCell ref="B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sheetPr>
    <tabColor rgb="FF92D050"/>
  </sheetPr>
  <dimension ref="A1:M31"/>
  <sheetViews>
    <sheetView showGridLines="0" zoomScale="80" zoomScaleNormal="80" workbookViewId="0">
      <selection activeCell="F13" sqref="F13"/>
    </sheetView>
  </sheetViews>
  <sheetFormatPr defaultColWidth="8.88671875" defaultRowHeight="13.2" x14ac:dyDescent="0.25"/>
  <cols>
    <col min="1" max="1" width="8.88671875" style="6"/>
    <col min="2" max="2" width="45.33203125" style="6" bestFit="1" customWidth="1"/>
    <col min="3" max="3" width="13" style="6" customWidth="1"/>
    <col min="4" max="4" width="14.44140625" style="6" customWidth="1"/>
    <col min="5" max="5" width="13" style="6" customWidth="1"/>
    <col min="6" max="6" width="17.88671875" style="6" customWidth="1"/>
    <col min="7" max="8" width="13" style="6" customWidth="1"/>
    <col min="9" max="9" width="13.88671875" style="6" customWidth="1"/>
    <col min="10" max="10" width="13" style="6" customWidth="1"/>
    <col min="11" max="11" width="16.109375" style="6" customWidth="1"/>
    <col min="12" max="12" width="3" style="6" bestFit="1" customWidth="1"/>
    <col min="13" max="13" width="15.5546875" style="6" customWidth="1"/>
    <col min="14" max="16384" width="8.88671875" style="6"/>
  </cols>
  <sheetData>
    <row r="1" spans="1:13" x14ac:dyDescent="0.25">
      <c r="A1" s="26"/>
      <c r="B1" s="1" t="s">
        <v>16</v>
      </c>
      <c r="C1" s="2" t="s">
        <v>17</v>
      </c>
      <c r="D1" s="1" t="s">
        <v>1</v>
      </c>
      <c r="E1" s="1"/>
      <c r="F1" s="1" t="s">
        <v>17</v>
      </c>
      <c r="G1" s="1" t="s">
        <v>1</v>
      </c>
      <c r="H1" s="1" t="s">
        <v>17</v>
      </c>
      <c r="I1" s="1" t="s">
        <v>17</v>
      </c>
      <c r="J1" s="1" t="s">
        <v>1</v>
      </c>
      <c r="K1" s="1" t="s">
        <v>17</v>
      </c>
      <c r="L1" s="1" t="s">
        <v>1</v>
      </c>
      <c r="M1" s="1" t="s">
        <v>17</v>
      </c>
    </row>
    <row r="2" spans="1:13" ht="15.6" x14ac:dyDescent="0.3">
      <c r="B2" s="112" t="s">
        <v>133</v>
      </c>
    </row>
    <row r="3" spans="1:13" ht="13.2" customHeight="1" x14ac:dyDescent="0.25">
      <c r="B3" s="138" t="s">
        <v>128</v>
      </c>
      <c r="C3" s="138"/>
      <c r="D3" s="138"/>
      <c r="E3" s="138"/>
      <c r="F3" s="138"/>
      <c r="G3" s="138"/>
      <c r="H3" s="138"/>
      <c r="I3" s="138"/>
      <c r="J3" s="138"/>
    </row>
    <row r="4" spans="1:13" ht="16.95" customHeight="1" x14ac:dyDescent="0.25">
      <c r="B4" s="129"/>
      <c r="C4" s="129"/>
      <c r="D4" s="129"/>
      <c r="E4" s="129"/>
      <c r="F4" s="129"/>
      <c r="G4" s="129"/>
      <c r="H4" s="129"/>
      <c r="I4" s="129"/>
      <c r="J4" s="129"/>
    </row>
    <row r="6" spans="1:13" ht="15" customHeight="1" thickBot="1" x14ac:dyDescent="0.3">
      <c r="B6" s="59"/>
      <c r="C6" s="140" t="s">
        <v>18</v>
      </c>
      <c r="D6" s="140"/>
      <c r="E6" s="140"/>
      <c r="F6" s="140"/>
      <c r="G6" s="140"/>
      <c r="H6" s="140"/>
    </row>
    <row r="7" spans="1:13" s="22" customFormat="1" ht="53.4" thickBot="1" x14ac:dyDescent="0.35">
      <c r="B7" s="45" t="s">
        <v>126</v>
      </c>
      <c r="C7" s="136" t="s">
        <v>13</v>
      </c>
      <c r="D7" s="137" t="s">
        <v>69</v>
      </c>
      <c r="E7" s="137" t="s">
        <v>152</v>
      </c>
      <c r="F7" s="137" t="s">
        <v>170</v>
      </c>
      <c r="G7" s="137" t="s">
        <v>89</v>
      </c>
      <c r="H7" s="137" t="s">
        <v>19</v>
      </c>
      <c r="I7" s="137" t="s">
        <v>171</v>
      </c>
      <c r="J7" s="137" t="s">
        <v>73</v>
      </c>
    </row>
    <row r="8" spans="1:13" x14ac:dyDescent="0.25">
      <c r="B8" s="27"/>
      <c r="C8" s="60"/>
      <c r="D8" s="60"/>
      <c r="E8" s="61"/>
      <c r="F8" s="61"/>
      <c r="G8" s="61"/>
      <c r="H8" s="61"/>
      <c r="I8" s="61"/>
      <c r="J8" s="61"/>
    </row>
    <row r="9" spans="1:13" s="34" customFormat="1" ht="13.8" thickBot="1" x14ac:dyDescent="0.3">
      <c r="B9" s="62" t="s">
        <v>154</v>
      </c>
      <c r="C9" s="5">
        <v>27114488</v>
      </c>
      <c r="D9" s="5">
        <v>5656940</v>
      </c>
      <c r="E9" s="5">
        <v>0</v>
      </c>
      <c r="F9" s="5">
        <v>-24150</v>
      </c>
      <c r="G9" s="5">
        <v>233676129</v>
      </c>
      <c r="H9" s="5">
        <f>SUM(C9:G9)</f>
        <v>266423407</v>
      </c>
      <c r="I9" s="5">
        <v>44007</v>
      </c>
      <c r="J9" s="5">
        <f t="shared" ref="J9" si="0">SUM(H9,I9)</f>
        <v>266467414</v>
      </c>
    </row>
    <row r="10" spans="1:13" x14ac:dyDescent="0.25">
      <c r="B10" s="8"/>
      <c r="C10" s="3"/>
      <c r="D10" s="3"/>
      <c r="E10" s="3"/>
      <c r="F10" s="3"/>
      <c r="G10" s="3"/>
      <c r="H10" s="3"/>
      <c r="I10" s="3"/>
      <c r="J10" s="3"/>
    </row>
    <row r="11" spans="1:13" ht="13.8" thickBot="1" x14ac:dyDescent="0.3">
      <c r="B11" s="48" t="s">
        <v>90</v>
      </c>
      <c r="C11" s="41">
        <v>0</v>
      </c>
      <c r="D11" s="41">
        <v>0</v>
      </c>
      <c r="E11" s="41">
        <v>0</v>
      </c>
      <c r="F11" s="41">
        <v>0</v>
      </c>
      <c r="G11" s="41">
        <v>53639196</v>
      </c>
      <c r="H11" s="63">
        <f>SUM(C11:G11)</f>
        <v>53639196</v>
      </c>
      <c r="I11" s="63">
        <v>4777</v>
      </c>
      <c r="J11" s="63">
        <f t="shared" ref="J11:J14" si="1">SUM(H11,I11)</f>
        <v>53643973</v>
      </c>
    </row>
    <row r="12" spans="1:13" ht="13.8" thickBot="1" x14ac:dyDescent="0.3">
      <c r="B12" s="51" t="s">
        <v>114</v>
      </c>
      <c r="C12" s="64">
        <f>SUM(C11)</f>
        <v>0</v>
      </c>
      <c r="D12" s="64">
        <f t="shared" ref="D12:J12" si="2">SUM(D11)</f>
        <v>0</v>
      </c>
      <c r="E12" s="64">
        <f>SUM(E11)</f>
        <v>0</v>
      </c>
      <c r="F12" s="64">
        <f t="shared" si="2"/>
        <v>0</v>
      </c>
      <c r="G12" s="64">
        <f t="shared" si="2"/>
        <v>53639196</v>
      </c>
      <c r="H12" s="64">
        <f t="shared" si="2"/>
        <v>53639196</v>
      </c>
      <c r="I12" s="64">
        <f t="shared" si="2"/>
        <v>4777</v>
      </c>
      <c r="J12" s="64">
        <f t="shared" si="2"/>
        <v>53643973</v>
      </c>
    </row>
    <row r="13" spans="1:13" x14ac:dyDescent="0.25">
      <c r="B13" s="43"/>
      <c r="C13" s="73"/>
      <c r="D13" s="73"/>
      <c r="E13" s="73"/>
      <c r="F13" s="73"/>
      <c r="G13" s="72"/>
      <c r="H13" s="73"/>
      <c r="I13" s="73"/>
      <c r="J13" s="73"/>
    </row>
    <row r="14" spans="1:13" ht="13.8" thickBot="1" x14ac:dyDescent="0.3">
      <c r="B14" s="49" t="s">
        <v>160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3">
        <v>-20075</v>
      </c>
      <c r="J14" s="63">
        <f t="shared" si="1"/>
        <v>-20075</v>
      </c>
    </row>
    <row r="15" spans="1:13" ht="13.8" thickBot="1" x14ac:dyDescent="0.3">
      <c r="B15" s="38" t="s">
        <v>155</v>
      </c>
      <c r="C15" s="5">
        <f>SUM(C9,C12,C14)</f>
        <v>27114488</v>
      </c>
      <c r="D15" s="5">
        <f t="shared" ref="D15:J15" si="3">SUM(D9,D12,D14)</f>
        <v>5656940</v>
      </c>
      <c r="E15" s="5">
        <f>SUM(E9,E12,E14)</f>
        <v>0</v>
      </c>
      <c r="F15" s="5">
        <f t="shared" si="3"/>
        <v>-24150</v>
      </c>
      <c r="G15" s="5">
        <f t="shared" si="3"/>
        <v>287315325</v>
      </c>
      <c r="H15" s="5">
        <f t="shared" si="3"/>
        <v>320062603</v>
      </c>
      <c r="I15" s="5">
        <f t="shared" si="3"/>
        <v>28709</v>
      </c>
      <c r="J15" s="5">
        <f t="shared" si="3"/>
        <v>320091312</v>
      </c>
      <c r="K15" s="40"/>
      <c r="L15" s="119"/>
      <c r="M15" s="40"/>
    </row>
    <row r="16" spans="1:13" ht="13.8" thickBot="1" x14ac:dyDescent="0.3">
      <c r="B16" s="38"/>
      <c r="C16" s="5"/>
      <c r="D16" s="5"/>
      <c r="E16" s="5"/>
      <c r="F16" s="5"/>
      <c r="G16" s="5"/>
      <c r="H16" s="5"/>
      <c r="I16" s="5"/>
      <c r="J16" s="5"/>
    </row>
    <row r="17" spans="2:13" ht="13.8" thickBot="1" x14ac:dyDescent="0.3">
      <c r="B17" s="62" t="s">
        <v>139</v>
      </c>
      <c r="C17" s="5">
        <v>27114488</v>
      </c>
      <c r="D17" s="5">
        <v>5656940</v>
      </c>
      <c r="E17" s="5">
        <v>0</v>
      </c>
      <c r="F17" s="5">
        <v>-24150</v>
      </c>
      <c r="G17" s="5">
        <v>313264520</v>
      </c>
      <c r="H17" s="5">
        <v>346011798</v>
      </c>
      <c r="I17" s="5">
        <v>96386</v>
      </c>
      <c r="J17" s="5">
        <v>346108184</v>
      </c>
      <c r="K17" s="4">
        <f>BS!E42-J17</f>
        <v>0</v>
      </c>
    </row>
    <row r="18" spans="2:13" x14ac:dyDescent="0.25">
      <c r="B18" s="43"/>
      <c r="C18" s="44"/>
      <c r="D18" s="44"/>
      <c r="E18" s="44"/>
      <c r="F18" s="44"/>
      <c r="G18" s="44"/>
      <c r="H18" s="44"/>
      <c r="I18" s="44"/>
      <c r="J18" s="44"/>
    </row>
    <row r="19" spans="2:13" ht="13.8" thickBot="1" x14ac:dyDescent="0.3">
      <c r="B19" s="47" t="s">
        <v>90</v>
      </c>
      <c r="C19" s="72">
        <v>0</v>
      </c>
      <c r="D19" s="72">
        <v>0</v>
      </c>
      <c r="E19" s="72">
        <v>0</v>
      </c>
      <c r="F19" s="72">
        <v>0</v>
      </c>
      <c r="G19" s="41">
        <f>IS!D35</f>
        <v>130531695</v>
      </c>
      <c r="H19" s="41">
        <f>SUM(C19:G19)</f>
        <v>130531695</v>
      </c>
      <c r="I19" s="63">
        <f>IS!D36</f>
        <v>-42830</v>
      </c>
      <c r="J19" s="63">
        <f>SUM(H19:I19)</f>
        <v>130488865</v>
      </c>
      <c r="K19" s="40">
        <f>IS!D32-J19</f>
        <v>0</v>
      </c>
    </row>
    <row r="20" spans="2:13" ht="13.8" thickBot="1" x14ac:dyDescent="0.3">
      <c r="B20" s="51" t="s">
        <v>114</v>
      </c>
      <c r="C20" s="128">
        <v>0</v>
      </c>
      <c r="D20" s="128">
        <v>0</v>
      </c>
      <c r="E20" s="128">
        <v>0</v>
      </c>
      <c r="F20" s="128">
        <v>0</v>
      </c>
      <c r="G20" s="42">
        <f>SUM(G19)</f>
        <v>130531695</v>
      </c>
      <c r="H20" s="42">
        <f>SUM(H19)</f>
        <v>130531695</v>
      </c>
      <c r="I20" s="42">
        <f>SUM(I19)</f>
        <v>-42830</v>
      </c>
      <c r="J20" s="42">
        <f>SUM(J19)</f>
        <v>130488865</v>
      </c>
    </row>
    <row r="21" spans="2:13" x14ac:dyDescent="0.25">
      <c r="B21" s="43"/>
      <c r="C21" s="73"/>
      <c r="D21" s="73"/>
      <c r="E21" s="73"/>
      <c r="F21" s="73"/>
      <c r="G21" s="72"/>
      <c r="H21" s="72"/>
      <c r="I21" s="72"/>
      <c r="J21" s="72"/>
    </row>
    <row r="22" spans="2:13" x14ac:dyDescent="0.25">
      <c r="B22" s="71" t="s">
        <v>157</v>
      </c>
      <c r="C22" s="73">
        <v>963</v>
      </c>
      <c r="D22" s="73"/>
      <c r="E22" s="73"/>
      <c r="F22" s="73"/>
      <c r="G22" s="72"/>
      <c r="H22" s="72">
        <f>SUM(C22:G22)</f>
        <v>963</v>
      </c>
      <c r="I22" s="72"/>
      <c r="J22" s="72">
        <f t="shared" ref="J22:J24" si="4">SUM(H22:I22)</f>
        <v>963</v>
      </c>
    </row>
    <row r="23" spans="2:13" x14ac:dyDescent="0.25">
      <c r="B23" s="71" t="s">
        <v>158</v>
      </c>
      <c r="C23" s="73"/>
      <c r="D23" s="73"/>
      <c r="E23" s="73">
        <v>-5418045</v>
      </c>
      <c r="F23" s="73"/>
      <c r="G23" s="72">
        <v>-31784895</v>
      </c>
      <c r="H23" s="72">
        <f>SUM(C23:G23)</f>
        <v>-37202940</v>
      </c>
      <c r="I23" s="72"/>
      <c r="J23" s="72">
        <f t="shared" si="4"/>
        <v>-37202940</v>
      </c>
    </row>
    <row r="24" spans="2:13" x14ac:dyDescent="0.25">
      <c r="B24" s="71" t="s">
        <v>159</v>
      </c>
      <c r="C24" s="73">
        <v>288</v>
      </c>
      <c r="D24" s="73">
        <v>300</v>
      </c>
      <c r="E24" s="73"/>
      <c r="F24" s="73">
        <v>-300</v>
      </c>
      <c r="G24" s="72"/>
      <c r="H24" s="72">
        <f>SUM(C24:G24)</f>
        <v>288</v>
      </c>
      <c r="I24" s="72"/>
      <c r="J24" s="72">
        <f t="shared" si="4"/>
        <v>288</v>
      </c>
    </row>
    <row r="25" spans="2:13" ht="13.8" thickBot="1" x14ac:dyDescent="0.3">
      <c r="B25" s="49" t="s">
        <v>160</v>
      </c>
      <c r="C25" s="63"/>
      <c r="D25" s="63"/>
      <c r="E25" s="63"/>
      <c r="F25" s="63"/>
      <c r="G25" s="41">
        <v>-58454958</v>
      </c>
      <c r="H25" s="41">
        <f>SUM(C25:G25)</f>
        <v>-58454958</v>
      </c>
      <c r="I25" s="41">
        <v>-56807</v>
      </c>
      <c r="J25" s="41">
        <f>SUM(H25:I25)</f>
        <v>-58511765</v>
      </c>
    </row>
    <row r="26" spans="2:13" ht="13.8" thickBot="1" x14ac:dyDescent="0.3">
      <c r="B26" s="62" t="s">
        <v>156</v>
      </c>
      <c r="C26" s="5">
        <f>C17+C20+SUM(C22:C25)</f>
        <v>27115739</v>
      </c>
      <c r="D26" s="5">
        <f t="shared" ref="D26:J26" si="5">D17+D20+SUM(D22:D25)</f>
        <v>5657240</v>
      </c>
      <c r="E26" s="5">
        <f>E17+E20+SUM(E22:E25)</f>
        <v>-5418045</v>
      </c>
      <c r="F26" s="5">
        <f t="shared" si="5"/>
        <v>-24450</v>
      </c>
      <c r="G26" s="5">
        <f t="shared" si="5"/>
        <v>353556362</v>
      </c>
      <c r="H26" s="5">
        <f t="shared" si="5"/>
        <v>380886846</v>
      </c>
      <c r="I26" s="5">
        <f t="shared" si="5"/>
        <v>-3251</v>
      </c>
      <c r="J26" s="5">
        <f t="shared" si="5"/>
        <v>380883595</v>
      </c>
      <c r="K26" s="40">
        <f>BS!D42-J26</f>
        <v>0</v>
      </c>
      <c r="M26" s="40"/>
    </row>
    <row r="27" spans="2:13" x14ac:dyDescent="0.25">
      <c r="C27" s="40">
        <f>BS!D35-C26</f>
        <v>0</v>
      </c>
      <c r="D27" s="40">
        <f>BS!D36-D26</f>
        <v>0</v>
      </c>
      <c r="E27" s="40">
        <f>BS!D38-E26</f>
        <v>0</v>
      </c>
      <c r="F27" s="40">
        <f>BS!D37-F26</f>
        <v>0</v>
      </c>
      <c r="G27" s="40">
        <f>BS!D39-G26</f>
        <v>0</v>
      </c>
      <c r="H27" s="40">
        <f>BS!D40-H26</f>
        <v>0</v>
      </c>
      <c r="I27" s="40">
        <f>BS!D41-I26</f>
        <v>0</v>
      </c>
      <c r="J27" s="40">
        <f>BS!D42-J26</f>
        <v>0</v>
      </c>
    </row>
    <row r="29" spans="2:13" x14ac:dyDescent="0.25">
      <c r="B29" s="34" t="s">
        <v>44</v>
      </c>
      <c r="C29" s="34"/>
      <c r="G29" s="34"/>
      <c r="I29" s="141" t="s">
        <v>124</v>
      </c>
      <c r="J29" s="141"/>
    </row>
    <row r="31" spans="2:13" x14ac:dyDescent="0.25">
      <c r="B31" s="34" t="s">
        <v>134</v>
      </c>
      <c r="C31" s="34"/>
      <c r="G31" s="34"/>
      <c r="I31" s="141" t="s">
        <v>45</v>
      </c>
      <c r="J31" s="141"/>
    </row>
  </sheetData>
  <mergeCells count="4">
    <mergeCell ref="C6:H6"/>
    <mergeCell ref="I29:J29"/>
    <mergeCell ref="I31:J31"/>
    <mergeCell ref="B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sheetPr>
    <tabColor rgb="FF92D050"/>
  </sheetPr>
  <dimension ref="A1:R95"/>
  <sheetViews>
    <sheetView showGridLines="0" topLeftCell="A5" zoomScale="80" zoomScaleNormal="80" workbookViewId="0">
      <selection activeCell="A15" sqref="A15"/>
    </sheetView>
  </sheetViews>
  <sheetFormatPr defaultColWidth="8.88671875" defaultRowHeight="13.2" x14ac:dyDescent="0.25"/>
  <cols>
    <col min="1" max="1" width="8.88671875" style="6"/>
    <col min="2" max="2" width="46.109375" style="6" customWidth="1"/>
    <col min="3" max="3" width="11.109375" style="122" bestFit="1" customWidth="1"/>
    <col min="4" max="5" width="19.88671875" style="6" bestFit="1" customWidth="1"/>
    <col min="6" max="6" width="12.33203125" style="6" customWidth="1"/>
    <col min="7" max="7" width="18.5546875" style="6" bestFit="1" customWidth="1"/>
    <col min="8" max="8" width="2.33203125" style="6" bestFit="1" customWidth="1"/>
    <col min="9" max="9" width="18.5546875" style="6" bestFit="1" customWidth="1"/>
    <col min="10" max="10" width="2.33203125" style="6" bestFit="1" customWidth="1"/>
    <col min="11" max="11" width="18.5546875" style="6" bestFit="1" customWidth="1"/>
    <col min="12" max="12" width="8.5546875" style="6" bestFit="1" customWidth="1"/>
    <col min="13" max="16" width="8.88671875" style="6"/>
    <col min="17" max="17" width="9.109375" style="6" bestFit="1" customWidth="1"/>
    <col min="18" max="16384" width="8.88671875" style="6"/>
  </cols>
  <sheetData>
    <row r="1" spans="1:18" x14ac:dyDescent="0.25">
      <c r="A1" s="26"/>
      <c r="B1" s="1" t="s">
        <v>0</v>
      </c>
      <c r="C1" s="28" t="s">
        <v>2</v>
      </c>
      <c r="D1" s="2" t="s">
        <v>3</v>
      </c>
      <c r="E1" s="2" t="s">
        <v>3</v>
      </c>
      <c r="F1" s="1" t="s">
        <v>1</v>
      </c>
      <c r="G1" s="1" t="s">
        <v>3</v>
      </c>
      <c r="H1" s="1" t="s">
        <v>1</v>
      </c>
      <c r="I1" s="1" t="s">
        <v>3</v>
      </c>
      <c r="J1" s="1" t="s">
        <v>1</v>
      </c>
      <c r="K1" s="1" t="s">
        <v>3</v>
      </c>
      <c r="L1" s="1" t="s">
        <v>1</v>
      </c>
    </row>
    <row r="2" spans="1:18" ht="15.6" x14ac:dyDescent="0.3">
      <c r="B2" s="112" t="s">
        <v>133</v>
      </c>
    </row>
    <row r="3" spans="1:18" ht="13.2" customHeight="1" x14ac:dyDescent="0.25">
      <c r="B3" s="138" t="s">
        <v>129</v>
      </c>
      <c r="C3" s="138"/>
      <c r="D3" s="138"/>
      <c r="E3" s="138"/>
    </row>
    <row r="4" spans="1:18" ht="18" customHeight="1" x14ac:dyDescent="0.25">
      <c r="B4" s="138"/>
      <c r="C4" s="138"/>
      <c r="D4" s="138"/>
      <c r="E4" s="138"/>
    </row>
    <row r="6" spans="1:18" s="47" customFormat="1" x14ac:dyDescent="0.25">
      <c r="D6" s="139" t="s">
        <v>153</v>
      </c>
      <c r="E6" s="139"/>
    </row>
    <row r="7" spans="1:18" ht="13.8" thickBot="1" x14ac:dyDescent="0.3">
      <c r="B7" s="45" t="s">
        <v>126</v>
      </c>
      <c r="C7" s="31" t="s">
        <v>4</v>
      </c>
      <c r="D7" s="32" t="s">
        <v>140</v>
      </c>
      <c r="E7" s="32" t="s">
        <v>118</v>
      </c>
    </row>
    <row r="8" spans="1:18" x14ac:dyDescent="0.25">
      <c r="C8" s="33"/>
      <c r="D8" s="15"/>
      <c r="E8" s="15"/>
    </row>
    <row r="9" spans="1:18" x14ac:dyDescent="0.25">
      <c r="B9" s="34" t="s">
        <v>20</v>
      </c>
      <c r="C9" s="33"/>
      <c r="D9" s="30"/>
      <c r="E9" s="30"/>
      <c r="K9" s="123"/>
      <c r="L9" s="123"/>
      <c r="N9" s="123"/>
      <c r="O9" s="123"/>
      <c r="Q9" s="36"/>
      <c r="R9" s="36"/>
    </row>
    <row r="10" spans="1:18" x14ac:dyDescent="0.25">
      <c r="B10" s="6" t="s">
        <v>51</v>
      </c>
      <c r="C10" s="33"/>
      <c r="D10" s="11">
        <v>127555871</v>
      </c>
      <c r="E10" s="11">
        <v>57642666</v>
      </c>
      <c r="G10" s="40"/>
      <c r="I10" s="40"/>
      <c r="K10" s="123"/>
      <c r="L10" s="123"/>
      <c r="N10" s="123"/>
      <c r="O10" s="123"/>
      <c r="Q10" s="36"/>
      <c r="R10" s="36"/>
    </row>
    <row r="11" spans="1:18" x14ac:dyDescent="0.25">
      <c r="C11" s="100"/>
      <c r="D11" s="25"/>
      <c r="E11" s="25"/>
    </row>
    <row r="12" spans="1:18" x14ac:dyDescent="0.25">
      <c r="A12" s="34"/>
      <c r="B12" s="34" t="s">
        <v>21</v>
      </c>
      <c r="C12" s="100"/>
      <c r="D12" s="25"/>
      <c r="E12" s="25"/>
    </row>
    <row r="13" spans="1:18" x14ac:dyDescent="0.25">
      <c r="B13" s="35" t="s">
        <v>178</v>
      </c>
      <c r="C13" s="98"/>
      <c r="D13" s="11">
        <v>53725538</v>
      </c>
      <c r="E13" s="11">
        <v>47219838</v>
      </c>
    </row>
    <row r="14" spans="1:18" x14ac:dyDescent="0.25">
      <c r="B14" s="35" t="s">
        <v>145</v>
      </c>
      <c r="C14" s="98"/>
      <c r="D14" s="11">
        <v>805155</v>
      </c>
      <c r="E14" s="11">
        <v>45201</v>
      </c>
    </row>
    <row r="15" spans="1:18" x14ac:dyDescent="0.25">
      <c r="B15" s="81" t="s">
        <v>179</v>
      </c>
      <c r="C15" s="98"/>
      <c r="D15" s="11">
        <v>341635</v>
      </c>
      <c r="E15" s="11">
        <v>-472325</v>
      </c>
      <c r="F15" s="4">
        <f>IS!D19+D15</f>
        <v>0</v>
      </c>
      <c r="G15" s="4"/>
    </row>
    <row r="16" spans="1:18" x14ac:dyDescent="0.25">
      <c r="B16" s="81" t="s">
        <v>172</v>
      </c>
      <c r="C16" s="98">
        <v>9</v>
      </c>
      <c r="D16" s="11">
        <v>612906</v>
      </c>
      <c r="E16" s="11">
        <v>667988</v>
      </c>
      <c r="F16" s="4">
        <f>SUM(IS!D12,IS!D20)+SUM(D16,D17,D18,D19,D22,D20)</f>
        <v>0</v>
      </c>
      <c r="G16" s="4"/>
      <c r="I16" s="124"/>
      <c r="K16" s="125"/>
    </row>
    <row r="17" spans="2:7" ht="26.4" x14ac:dyDescent="0.25">
      <c r="B17" s="81" t="s">
        <v>173</v>
      </c>
      <c r="C17" s="98">
        <v>9</v>
      </c>
      <c r="D17" s="11">
        <v>-3799676</v>
      </c>
      <c r="E17" s="11">
        <v>-1320033</v>
      </c>
    </row>
    <row r="18" spans="2:7" x14ac:dyDescent="0.25">
      <c r="B18" s="81" t="s">
        <v>174</v>
      </c>
      <c r="C18" s="98">
        <v>9</v>
      </c>
      <c r="D18" s="11">
        <v>76099</v>
      </c>
      <c r="E18" s="11">
        <v>0</v>
      </c>
      <c r="F18" s="4"/>
      <c r="G18" s="4"/>
    </row>
    <row r="19" spans="2:7" x14ac:dyDescent="0.25">
      <c r="B19" s="81" t="s">
        <v>141</v>
      </c>
      <c r="C19" s="98">
        <v>9</v>
      </c>
      <c r="D19" s="11">
        <v>298027</v>
      </c>
      <c r="E19" s="11">
        <v>0</v>
      </c>
      <c r="F19" s="4"/>
      <c r="G19" s="4"/>
    </row>
    <row r="20" spans="2:7" ht="26.4" x14ac:dyDescent="0.25">
      <c r="B20" s="81" t="s">
        <v>161</v>
      </c>
      <c r="C20" s="98">
        <v>9</v>
      </c>
      <c r="D20" s="11">
        <v>115571</v>
      </c>
      <c r="E20" s="11"/>
      <c r="F20" s="4"/>
      <c r="G20" s="4"/>
    </row>
    <row r="21" spans="2:7" x14ac:dyDescent="0.25">
      <c r="B21" s="81" t="s">
        <v>175</v>
      </c>
      <c r="C21" s="98" t="s">
        <v>168</v>
      </c>
      <c r="D21" s="11">
        <v>1918385</v>
      </c>
      <c r="E21" s="11">
        <v>2134406</v>
      </c>
      <c r="F21" s="4"/>
      <c r="G21" s="4"/>
    </row>
    <row r="22" spans="2:7" x14ac:dyDescent="0.25">
      <c r="B22" s="81" t="s">
        <v>162</v>
      </c>
      <c r="C22" s="98">
        <v>9</v>
      </c>
      <c r="D22" s="11">
        <v>7205391</v>
      </c>
      <c r="E22" s="11"/>
      <c r="F22" s="4"/>
      <c r="G22" s="4"/>
    </row>
    <row r="23" spans="2:7" x14ac:dyDescent="0.25">
      <c r="B23" s="81" t="s">
        <v>142</v>
      </c>
      <c r="C23" s="98" t="s">
        <v>168</v>
      </c>
      <c r="D23" s="11">
        <v>264853</v>
      </c>
      <c r="E23" s="11">
        <v>84025</v>
      </c>
      <c r="F23" s="4"/>
      <c r="G23" s="4"/>
    </row>
    <row r="24" spans="2:7" x14ac:dyDescent="0.25">
      <c r="B24" s="81" t="s">
        <v>91</v>
      </c>
      <c r="C24" s="98">
        <v>7</v>
      </c>
      <c r="D24" s="11">
        <v>0</v>
      </c>
      <c r="E24" s="11">
        <v>-68726</v>
      </c>
      <c r="F24" s="4"/>
      <c r="G24" s="4"/>
    </row>
    <row r="25" spans="2:7" x14ac:dyDescent="0.25">
      <c r="B25" s="81" t="s">
        <v>163</v>
      </c>
      <c r="C25" s="98">
        <v>8</v>
      </c>
      <c r="D25" s="11">
        <v>-1193552</v>
      </c>
      <c r="E25" s="11"/>
      <c r="F25" s="4"/>
      <c r="G25" s="4"/>
    </row>
    <row r="26" spans="2:7" x14ac:dyDescent="0.25">
      <c r="B26" s="81" t="s">
        <v>92</v>
      </c>
      <c r="C26" s="98">
        <v>8</v>
      </c>
      <c r="D26" s="11">
        <v>193606</v>
      </c>
      <c r="E26" s="11">
        <v>672866</v>
      </c>
      <c r="F26" s="4"/>
      <c r="G26" s="4"/>
    </row>
    <row r="27" spans="2:7" x14ac:dyDescent="0.25">
      <c r="B27" s="81" t="s">
        <v>143</v>
      </c>
      <c r="C27" s="98">
        <v>7</v>
      </c>
      <c r="D27" s="11">
        <v>459439</v>
      </c>
      <c r="E27" s="11"/>
      <c r="F27" s="4"/>
      <c r="G27" s="4"/>
    </row>
    <row r="28" spans="2:7" x14ac:dyDescent="0.25">
      <c r="B28" s="81" t="s">
        <v>122</v>
      </c>
      <c r="C28" s="98">
        <v>8</v>
      </c>
      <c r="D28" s="11">
        <v>20535</v>
      </c>
      <c r="E28" s="11">
        <v>67134</v>
      </c>
      <c r="F28" s="4"/>
      <c r="G28" s="4"/>
    </row>
    <row r="29" spans="2:7" x14ac:dyDescent="0.25">
      <c r="B29" s="81" t="s">
        <v>125</v>
      </c>
      <c r="C29" s="98">
        <v>8</v>
      </c>
      <c r="D29" s="11">
        <v>0</v>
      </c>
      <c r="E29" s="11">
        <v>-368113</v>
      </c>
      <c r="F29" s="4"/>
      <c r="G29" s="4"/>
    </row>
    <row r="30" spans="2:7" x14ac:dyDescent="0.25">
      <c r="B30" s="81" t="s">
        <v>176</v>
      </c>
      <c r="C30" s="98">
        <v>8</v>
      </c>
      <c r="D30" s="11">
        <v>40339</v>
      </c>
      <c r="E30" s="11">
        <v>0</v>
      </c>
    </row>
    <row r="31" spans="2:7" x14ac:dyDescent="0.25">
      <c r="B31" s="81" t="s">
        <v>177</v>
      </c>
      <c r="C31" s="98">
        <v>8</v>
      </c>
      <c r="D31" s="11">
        <v>654529</v>
      </c>
      <c r="E31" s="11">
        <v>1234472</v>
      </c>
    </row>
    <row r="32" spans="2:7" x14ac:dyDescent="0.25">
      <c r="B32" s="81" t="s">
        <v>144</v>
      </c>
      <c r="C32" s="98"/>
      <c r="D32" s="11">
        <v>3573732</v>
      </c>
      <c r="E32" s="11">
        <v>3954317</v>
      </c>
    </row>
    <row r="33" spans="2:5" x14ac:dyDescent="0.25">
      <c r="B33" s="81" t="s">
        <v>6</v>
      </c>
      <c r="C33" s="98">
        <v>10</v>
      </c>
      <c r="D33" s="11">
        <v>-1140567</v>
      </c>
      <c r="E33" s="11">
        <v>-3443889</v>
      </c>
    </row>
    <row r="34" spans="2:5" ht="13.8" thickBot="1" x14ac:dyDescent="0.3">
      <c r="B34" s="81" t="s">
        <v>50</v>
      </c>
      <c r="C34" s="98">
        <v>10</v>
      </c>
      <c r="D34" s="11">
        <v>10918911</v>
      </c>
      <c r="E34" s="11">
        <v>20806756</v>
      </c>
    </row>
    <row r="35" spans="2:5" ht="13.8" thickBot="1" x14ac:dyDescent="0.3">
      <c r="B35" s="65" t="s">
        <v>93</v>
      </c>
      <c r="C35" s="66"/>
      <c r="D35" s="58">
        <f>SUM(D10:D34)</f>
        <v>202646727</v>
      </c>
      <c r="E35" s="58">
        <f>SUM(E10:E34)</f>
        <v>128856583</v>
      </c>
    </row>
    <row r="36" spans="2:5" x14ac:dyDescent="0.25">
      <c r="B36" s="34"/>
      <c r="C36" s="33"/>
      <c r="D36" s="130"/>
      <c r="E36" s="130"/>
    </row>
    <row r="37" spans="2:5" x14ac:dyDescent="0.25">
      <c r="B37" s="34" t="s">
        <v>22</v>
      </c>
      <c r="C37" s="33"/>
      <c r="D37" s="131"/>
      <c r="E37" s="131"/>
    </row>
    <row r="38" spans="2:5" x14ac:dyDescent="0.25">
      <c r="B38" s="74" t="s">
        <v>23</v>
      </c>
      <c r="C38" s="75"/>
      <c r="D38" s="132">
        <v>11810709</v>
      </c>
      <c r="E38" s="132">
        <v>-9984044</v>
      </c>
    </row>
    <row r="39" spans="2:5" x14ac:dyDescent="0.25">
      <c r="B39" s="74" t="s">
        <v>94</v>
      </c>
      <c r="C39" s="75"/>
      <c r="D39" s="132">
        <v>4648788</v>
      </c>
      <c r="E39" s="132">
        <v>2161665</v>
      </c>
    </row>
    <row r="40" spans="2:5" x14ac:dyDescent="0.25">
      <c r="B40" s="74" t="s">
        <v>95</v>
      </c>
      <c r="C40" s="75"/>
      <c r="D40" s="132">
        <v>-19382339</v>
      </c>
      <c r="E40" s="132">
        <v>-2341071</v>
      </c>
    </row>
    <row r="41" spans="2:5" x14ac:dyDescent="0.25">
      <c r="B41" s="74" t="s">
        <v>96</v>
      </c>
      <c r="C41" s="75"/>
      <c r="D41" s="132">
        <v>-3573952</v>
      </c>
      <c r="E41" s="132">
        <v>8945711</v>
      </c>
    </row>
    <row r="42" spans="2:5" x14ac:dyDescent="0.25">
      <c r="B42" s="74" t="s">
        <v>24</v>
      </c>
      <c r="C42" s="75"/>
      <c r="D42" s="132">
        <v>5237682</v>
      </c>
      <c r="E42" s="132">
        <v>11643750</v>
      </c>
    </row>
    <row r="43" spans="2:5" x14ac:dyDescent="0.25">
      <c r="B43" s="74" t="s">
        <v>25</v>
      </c>
      <c r="C43" s="75"/>
      <c r="D43" s="132">
        <v>3479584</v>
      </c>
      <c r="E43" s="132">
        <v>8851180</v>
      </c>
    </row>
    <row r="44" spans="2:5" x14ac:dyDescent="0.25">
      <c r="B44" s="74" t="s">
        <v>97</v>
      </c>
      <c r="C44" s="75"/>
      <c r="D44" s="132">
        <v>-9143432</v>
      </c>
      <c r="E44" s="132">
        <v>-24941700</v>
      </c>
    </row>
    <row r="45" spans="2:5" x14ac:dyDescent="0.25">
      <c r="B45" s="74" t="s">
        <v>146</v>
      </c>
      <c r="C45" s="75"/>
      <c r="D45" s="132">
        <v>263252</v>
      </c>
      <c r="E45" s="132">
        <v>709300</v>
      </c>
    </row>
    <row r="46" spans="2:5" x14ac:dyDescent="0.25">
      <c r="B46" s="74" t="s">
        <v>98</v>
      </c>
      <c r="C46" s="75"/>
      <c r="D46" s="132">
        <v>-1603708</v>
      </c>
      <c r="E46" s="132">
        <v>1084303</v>
      </c>
    </row>
    <row r="47" spans="2:5" ht="13.8" thickBot="1" x14ac:dyDescent="0.3">
      <c r="B47" s="67" t="s">
        <v>33</v>
      </c>
      <c r="C47" s="68"/>
      <c r="D47" s="133">
        <f>SUM(D35,D38:D46)</f>
        <v>194383311</v>
      </c>
      <c r="E47" s="133">
        <f>SUM(E35,E38:E46)</f>
        <v>124985677</v>
      </c>
    </row>
    <row r="48" spans="2:5" x14ac:dyDescent="0.25">
      <c r="C48" s="33"/>
      <c r="D48" s="130"/>
      <c r="E48" s="130"/>
    </row>
    <row r="49" spans="2:5" ht="13.8" thickBot="1" x14ac:dyDescent="0.3">
      <c r="B49" s="48" t="s">
        <v>26</v>
      </c>
      <c r="C49" s="68"/>
      <c r="D49" s="54">
        <v>-3692991</v>
      </c>
      <c r="E49" s="54">
        <v>-9123701</v>
      </c>
    </row>
    <row r="50" spans="2:5" ht="13.8" thickBot="1" x14ac:dyDescent="0.3">
      <c r="B50" s="65" t="s">
        <v>27</v>
      </c>
      <c r="C50" s="66"/>
      <c r="D50" s="58">
        <f>SUM(D47:D49)</f>
        <v>190690320</v>
      </c>
      <c r="E50" s="58">
        <f>SUM(E47:E49)</f>
        <v>115861976</v>
      </c>
    </row>
    <row r="51" spans="2:5" x14ac:dyDescent="0.25">
      <c r="C51" s="6"/>
      <c r="D51" s="134"/>
      <c r="E51" s="134"/>
    </row>
    <row r="52" spans="2:5" ht="26.4" x14ac:dyDescent="0.25">
      <c r="B52" s="29" t="s">
        <v>28</v>
      </c>
      <c r="C52" s="36"/>
      <c r="D52" s="131"/>
      <c r="E52" s="131"/>
    </row>
    <row r="53" spans="2:5" x14ac:dyDescent="0.25">
      <c r="B53" s="76" t="s">
        <v>99</v>
      </c>
      <c r="C53" s="77"/>
      <c r="D53" s="132">
        <v>-31576788</v>
      </c>
      <c r="E53" s="132">
        <v>-34577404</v>
      </c>
    </row>
    <row r="54" spans="2:5" x14ac:dyDescent="0.25">
      <c r="B54" s="76" t="s">
        <v>123</v>
      </c>
      <c r="C54" s="77"/>
      <c r="D54" s="132">
        <v>729907</v>
      </c>
      <c r="E54" s="132">
        <v>383897</v>
      </c>
    </row>
    <row r="55" spans="2:5" s="47" customFormat="1" x14ac:dyDescent="0.25">
      <c r="B55" s="76" t="s">
        <v>100</v>
      </c>
      <c r="C55" s="77"/>
      <c r="D55" s="132">
        <v>-942740</v>
      </c>
      <c r="E55" s="132">
        <v>-929689</v>
      </c>
    </row>
    <row r="56" spans="2:5" s="47" customFormat="1" x14ac:dyDescent="0.25">
      <c r="B56" s="76" t="s">
        <v>101</v>
      </c>
      <c r="C56" s="77"/>
      <c r="D56" s="132">
        <v>-193021</v>
      </c>
      <c r="E56" s="132">
        <v>-276665</v>
      </c>
    </row>
    <row r="57" spans="2:5" s="47" customFormat="1" x14ac:dyDescent="0.25">
      <c r="B57" s="76" t="s">
        <v>164</v>
      </c>
      <c r="C57" s="77"/>
      <c r="D57" s="132">
        <v>6442831</v>
      </c>
      <c r="E57" s="132"/>
    </row>
    <row r="58" spans="2:5" s="47" customFormat="1" x14ac:dyDescent="0.25">
      <c r="B58" s="76" t="s">
        <v>102</v>
      </c>
      <c r="C58" s="77"/>
      <c r="D58" s="132">
        <v>68349</v>
      </c>
      <c r="E58" s="132">
        <v>24864271</v>
      </c>
    </row>
    <row r="59" spans="2:5" s="47" customFormat="1" x14ac:dyDescent="0.25">
      <c r="B59" s="76" t="s">
        <v>119</v>
      </c>
      <c r="C59" s="77"/>
      <c r="D59" s="132">
        <v>-2420331</v>
      </c>
      <c r="E59" s="132"/>
    </row>
    <row r="60" spans="2:5" s="47" customFormat="1" ht="13.8" thickBot="1" x14ac:dyDescent="0.3">
      <c r="B60" s="84" t="s">
        <v>29</v>
      </c>
      <c r="C60" s="77"/>
      <c r="D60" s="132">
        <v>863843</v>
      </c>
      <c r="E60" s="132">
        <v>1435040</v>
      </c>
    </row>
    <row r="61" spans="2:5" ht="13.8" thickBot="1" x14ac:dyDescent="0.3">
      <c r="B61" s="78" t="s">
        <v>103</v>
      </c>
      <c r="C61" s="69"/>
      <c r="D61" s="58">
        <f>SUM(D53:D60)</f>
        <v>-27027950</v>
      </c>
      <c r="E61" s="58">
        <f>SUM(E53:E60)</f>
        <v>-9100550</v>
      </c>
    </row>
    <row r="62" spans="2:5" x14ac:dyDescent="0.25">
      <c r="C62" s="19"/>
      <c r="D62" s="130"/>
      <c r="E62" s="130"/>
    </row>
    <row r="63" spans="2:5" x14ac:dyDescent="0.25">
      <c r="B63" s="34" t="s">
        <v>104</v>
      </c>
      <c r="C63" s="19"/>
      <c r="D63" s="130"/>
      <c r="E63" s="130"/>
    </row>
    <row r="64" spans="2:5" x14ac:dyDescent="0.25">
      <c r="B64" s="6" t="s">
        <v>157</v>
      </c>
      <c r="C64" s="19"/>
      <c r="D64" s="25">
        <v>963</v>
      </c>
      <c r="E64" s="25">
        <v>0</v>
      </c>
    </row>
    <row r="65" spans="2:5" x14ac:dyDescent="0.25">
      <c r="B65" s="6" t="s">
        <v>165</v>
      </c>
      <c r="C65" s="19"/>
      <c r="D65" s="25">
        <v>-37202940</v>
      </c>
      <c r="E65" s="25">
        <v>0</v>
      </c>
    </row>
    <row r="66" spans="2:5" x14ac:dyDescent="0.25">
      <c r="B66" s="6" t="s">
        <v>166</v>
      </c>
      <c r="C66" s="19"/>
      <c r="D66" s="25">
        <v>-58508319</v>
      </c>
      <c r="E66" s="25">
        <v>0</v>
      </c>
    </row>
    <row r="67" spans="2:5" x14ac:dyDescent="0.25">
      <c r="B67" s="6" t="s">
        <v>147</v>
      </c>
      <c r="C67" s="19"/>
      <c r="D67" s="25">
        <v>0</v>
      </c>
      <c r="E67" s="25">
        <v>85000</v>
      </c>
    </row>
    <row r="68" spans="2:5" x14ac:dyDescent="0.25">
      <c r="B68" s="6" t="s">
        <v>148</v>
      </c>
      <c r="C68" s="19"/>
      <c r="D68" s="25">
        <v>-158124</v>
      </c>
      <c r="E68" s="25">
        <v>-122382</v>
      </c>
    </row>
    <row r="69" spans="2:5" x14ac:dyDescent="0.25">
      <c r="B69" s="6" t="s">
        <v>105</v>
      </c>
      <c r="C69" s="19"/>
      <c r="D69" s="25">
        <v>159367412</v>
      </c>
      <c r="E69" s="25">
        <v>4057075</v>
      </c>
    </row>
    <row r="70" spans="2:5" x14ac:dyDescent="0.25">
      <c r="B70" s="6" t="s">
        <v>106</v>
      </c>
      <c r="C70" s="19"/>
      <c r="D70" s="25">
        <v>-248545920</v>
      </c>
      <c r="E70" s="25">
        <v>-102959515</v>
      </c>
    </row>
    <row r="71" spans="2:5" x14ac:dyDescent="0.25">
      <c r="B71" s="6" t="s">
        <v>107</v>
      </c>
      <c r="C71" s="19"/>
      <c r="D71" s="25">
        <v>-10853089</v>
      </c>
      <c r="E71" s="25">
        <v>-16073762</v>
      </c>
    </row>
    <row r="72" spans="2:5" x14ac:dyDescent="0.25">
      <c r="B72" s="6" t="s">
        <v>108</v>
      </c>
      <c r="C72" s="19"/>
      <c r="D72" s="25">
        <v>-107521</v>
      </c>
      <c r="E72" s="25">
        <v>-246333</v>
      </c>
    </row>
    <row r="73" spans="2:5" x14ac:dyDescent="0.25">
      <c r="B73" s="6" t="s">
        <v>109</v>
      </c>
      <c r="C73" s="19">
        <v>13</v>
      </c>
      <c r="D73" s="25">
        <v>-8016</v>
      </c>
      <c r="E73" s="25">
        <v>-244410</v>
      </c>
    </row>
    <row r="74" spans="2:5" ht="13.8" thickBot="1" x14ac:dyDescent="0.3">
      <c r="B74" s="6" t="s">
        <v>110</v>
      </c>
      <c r="C74" s="19">
        <v>13</v>
      </c>
      <c r="D74" s="25">
        <v>-1481373</v>
      </c>
      <c r="E74" s="25">
        <v>-3748570</v>
      </c>
    </row>
    <row r="75" spans="2:5" ht="13.8" thickBot="1" x14ac:dyDescent="0.3">
      <c r="B75" s="78" t="s">
        <v>111</v>
      </c>
      <c r="C75" s="69"/>
      <c r="D75" s="58">
        <f>SUM(D64:D74)</f>
        <v>-197496927</v>
      </c>
      <c r="E75" s="58">
        <f>SUM(E64:E74)</f>
        <v>-119252897</v>
      </c>
    </row>
    <row r="76" spans="2:5" x14ac:dyDescent="0.25">
      <c r="C76" s="19"/>
      <c r="D76" s="130"/>
      <c r="E76" s="130"/>
    </row>
    <row r="77" spans="2:5" x14ac:dyDescent="0.25">
      <c r="B77" s="34" t="s">
        <v>30</v>
      </c>
      <c r="C77" s="19"/>
      <c r="D77" s="131">
        <f>D50+D61+D75</f>
        <v>-33834557</v>
      </c>
      <c r="E77" s="131">
        <f>E50+E61+E75</f>
        <v>-12491471</v>
      </c>
    </row>
    <row r="78" spans="2:5" x14ac:dyDescent="0.25">
      <c r="B78" s="6" t="s">
        <v>112</v>
      </c>
      <c r="C78" s="19"/>
      <c r="D78" s="11">
        <v>807987</v>
      </c>
      <c r="E78" s="11">
        <v>2115553</v>
      </c>
    </row>
    <row r="79" spans="2:5" x14ac:dyDescent="0.25">
      <c r="B79" s="6" t="s">
        <v>113</v>
      </c>
      <c r="C79" s="19"/>
      <c r="D79" s="11">
        <v>-15062</v>
      </c>
      <c r="E79" s="11">
        <v>116201</v>
      </c>
    </row>
    <row r="80" spans="2:5" ht="13.8" thickBot="1" x14ac:dyDescent="0.3">
      <c r="B80" s="48" t="s">
        <v>31</v>
      </c>
      <c r="C80" s="82"/>
      <c r="D80" s="54">
        <v>50068346</v>
      </c>
      <c r="E80" s="54">
        <v>26441530</v>
      </c>
    </row>
    <row r="81" spans="2:5" ht="13.8" thickBot="1" x14ac:dyDescent="0.3">
      <c r="B81" s="67" t="s">
        <v>32</v>
      </c>
      <c r="C81" s="96">
        <v>21</v>
      </c>
      <c r="D81" s="133">
        <f>SUM(D77:D80)</f>
        <v>17026714</v>
      </c>
      <c r="E81" s="133">
        <f>SUM(E77:E80)</f>
        <v>16181813</v>
      </c>
    </row>
    <row r="82" spans="2:5" x14ac:dyDescent="0.25">
      <c r="D82" s="40">
        <f>BS!D28-D81</f>
        <v>0</v>
      </c>
    </row>
    <row r="85" spans="2:5" x14ac:dyDescent="0.25">
      <c r="B85" s="34" t="s">
        <v>44</v>
      </c>
      <c r="C85" s="6"/>
      <c r="D85" s="34"/>
      <c r="E85" s="115" t="s">
        <v>124</v>
      </c>
    </row>
    <row r="86" spans="2:5" x14ac:dyDescent="0.25">
      <c r="C86" s="6"/>
      <c r="E86" s="116"/>
    </row>
    <row r="87" spans="2:5" x14ac:dyDescent="0.25">
      <c r="B87" s="34" t="s">
        <v>134</v>
      </c>
      <c r="C87" s="6"/>
      <c r="D87" s="34"/>
      <c r="E87" s="115" t="s">
        <v>45</v>
      </c>
    </row>
    <row r="95" spans="2:5" ht="12.6" customHeight="1" x14ac:dyDescent="0.25"/>
  </sheetData>
  <mergeCells count="2">
    <mergeCell ref="D6:E6"/>
    <mergeCell ref="B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Айдар Кожатаев</cp:lastModifiedBy>
  <dcterms:created xsi:type="dcterms:W3CDTF">2015-06-05T18:17:20Z</dcterms:created>
  <dcterms:modified xsi:type="dcterms:W3CDTF">2024-11-29T11:23:24Z</dcterms:modified>
</cp:coreProperties>
</file>