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elezneva\Desktop\БИРЖА!!!!!!!!!!\отчеты по бирже 3 кв. 2023\"/>
    </mc:Choice>
  </mc:AlternateContent>
  <xr:revisionPtr revIDLastSave="0" documentId="8_{3560FFEA-A8FD-47C8-8134-EEEE50FBB55A}" xr6:coauthVersionLast="47" xr6:coauthVersionMax="47" xr10:uidLastSave="{00000000-0000-0000-0000-000000000000}"/>
  <bookViews>
    <workbookView xWindow="-120" yWindow="-120" windowWidth="29040" windowHeight="15840" tabRatio="922" activeTab="1" xr2:uid="{00000000-000D-0000-FFFF-FFFF00000000}"/>
  </bookViews>
  <sheets>
    <sheet name="ф1" sheetId="64" r:id="rId1"/>
    <sheet name="ф2" sheetId="63" r:id="rId2"/>
    <sheet name="ф3" sheetId="65" r:id="rId3"/>
    <sheet name="ф4" sheetId="66" r:id="rId4"/>
  </sheets>
  <definedNames>
    <definedName name="_xlnm.Print_Area" localSheetId="0">ф1!$A$1:$D$55</definedName>
    <definedName name="_xlnm.Print_Area" localSheetId="1">ф2!$A$1:$D$31</definedName>
  </definedNames>
  <calcPr calcId="191029"/>
</workbook>
</file>

<file path=xl/calcChain.xml><?xml version="1.0" encoding="utf-8"?>
<calcChain xmlns="http://schemas.openxmlformats.org/spreadsheetml/2006/main">
  <c r="D46" i="64" l="1"/>
  <c r="D41" i="64"/>
  <c r="D36" i="64"/>
  <c r="D47" i="64" s="1"/>
  <c r="D31" i="64"/>
  <c r="D30" i="64"/>
  <c r="D20" i="64"/>
  <c r="D25" i="64" s="1"/>
  <c r="D11" i="64"/>
  <c r="D15" i="64" s="1"/>
  <c r="D26" i="64" s="1"/>
  <c r="B13" i="65" l="1"/>
  <c r="D9" i="63"/>
  <c r="C9" i="63"/>
  <c r="B10" i="66" l="1"/>
  <c r="C12" i="66"/>
  <c r="E12" i="66" s="1"/>
  <c r="C10" i="66" l="1"/>
  <c r="C8" i="65"/>
  <c r="C13" i="65"/>
  <c r="C20" i="65" l="1"/>
  <c r="C31" i="65" l="1"/>
  <c r="B31" i="65"/>
  <c r="C34" i="65"/>
  <c r="B34" i="65"/>
  <c r="C25" i="65"/>
  <c r="B25" i="65"/>
  <c r="C22" i="65"/>
  <c r="B22" i="65"/>
  <c r="B8" i="65"/>
  <c r="B20" i="65" s="1"/>
  <c r="C7" i="66"/>
  <c r="C9" i="66" s="1"/>
  <c r="C13" i="66" s="1"/>
  <c r="B9" i="66"/>
  <c r="B13" i="66" s="1"/>
  <c r="D9" i="66"/>
  <c r="D14" i="63"/>
  <c r="D17" i="63" s="1"/>
  <c r="D19" i="63" s="1"/>
  <c r="D22" i="63" s="1"/>
  <c r="D21" i="63" s="1"/>
  <c r="C14" i="63"/>
  <c r="C17" i="63" s="1"/>
  <c r="C19" i="63" s="1"/>
  <c r="C21" i="63" s="1"/>
  <c r="C22" i="63" s="1"/>
  <c r="C36" i="64"/>
  <c r="C41" i="64"/>
  <c r="C15" i="64"/>
  <c r="C25" i="64"/>
  <c r="C29" i="65" l="1"/>
  <c r="C37" i="65"/>
  <c r="B37" i="65"/>
  <c r="B29" i="65"/>
  <c r="E7" i="66"/>
  <c r="E9" i="66" s="1"/>
  <c r="C26" i="64"/>
  <c r="C45" i="64" s="1"/>
  <c r="C39" i="65" l="1"/>
  <c r="C41" i="65" s="1"/>
  <c r="C46" i="64"/>
  <c r="C47" i="64" s="1"/>
  <c r="E45" i="64"/>
  <c r="B39" i="65"/>
  <c r="B41" i="65" s="1"/>
  <c r="E11" i="66" l="1"/>
  <c r="E10" i="66" s="1"/>
  <c r="E13" i="66" s="1"/>
  <c r="D10" i="66"/>
  <c r="D13" i="66" s="1"/>
</calcChain>
</file>

<file path=xl/sharedStrings.xml><?xml version="1.0" encoding="utf-8"?>
<sst xmlns="http://schemas.openxmlformats.org/spreadsheetml/2006/main" count="161" uniqueCount="121">
  <si>
    <t>Запасы</t>
  </si>
  <si>
    <t>Прочие краткосрочные активы</t>
  </si>
  <si>
    <t>Основные средства</t>
  </si>
  <si>
    <t>Нематериальные активы</t>
  </si>
  <si>
    <t>Прочие краткосрочные обязательства</t>
  </si>
  <si>
    <t>Нераспределенная прибыль (непокрытый убыток)</t>
  </si>
  <si>
    <t>Валовая прибыль</t>
  </si>
  <si>
    <t>Итого капитал</t>
  </si>
  <si>
    <t>прочие поступления</t>
  </si>
  <si>
    <t>платежи поставщикам за товары и услуги</t>
  </si>
  <si>
    <t>прочие выплаты</t>
  </si>
  <si>
    <t>приобретение основных средств</t>
  </si>
  <si>
    <t>погашение займов</t>
  </si>
  <si>
    <t>получение займов</t>
  </si>
  <si>
    <t>Ликвидационный фонд</t>
  </si>
  <si>
    <t>ОНО</t>
  </si>
  <si>
    <t>Главный бухгалтер</t>
  </si>
  <si>
    <t>авансы полученные</t>
  </si>
  <si>
    <t>авансы выданные</t>
  </si>
  <si>
    <t>выплаты по заработной плате</t>
  </si>
  <si>
    <t>выплата вознаграждения по займам</t>
  </si>
  <si>
    <t>другие платежи в бюджет</t>
  </si>
  <si>
    <t>прочие</t>
  </si>
  <si>
    <t>Руководитель</t>
  </si>
  <si>
    <t>(фамилия, имя, отчество)</t>
  </si>
  <si>
    <t>М П</t>
  </si>
  <si>
    <t>Нераспределенная прибыль</t>
  </si>
  <si>
    <t>Наименование показателей </t>
  </si>
  <si>
    <t>Прим.</t>
  </si>
  <si>
    <t>Выручка </t>
  </si>
  <si>
    <t>Себестоимость реализованных товаров и услуг </t>
  </si>
  <si>
    <t>Расходы по реализации </t>
  </si>
  <si>
    <t>Административные расходы </t>
  </si>
  <si>
    <t>Прочие расходы </t>
  </si>
  <si>
    <t>Прочие доходы </t>
  </si>
  <si>
    <t xml:space="preserve">Итого операционная прибыль </t>
  </si>
  <si>
    <t>Доходы по финансированию</t>
  </si>
  <si>
    <t>Расходы по финансированию </t>
  </si>
  <si>
    <t>Прибыль (убыток) до налогообложения</t>
  </si>
  <si>
    <t>Расходы по подоходному налогу</t>
  </si>
  <si>
    <t xml:space="preserve">Прибыль (убыток) после налогообложения </t>
  </si>
  <si>
    <t>Прибыль за год</t>
  </si>
  <si>
    <t>собственников</t>
  </si>
  <si>
    <t>меньшинства</t>
  </si>
  <si>
    <t>Наименование статьи</t>
  </si>
  <si>
    <t>Активы</t>
  </si>
  <si>
    <t>Краткосрочные активы:</t>
  </si>
  <si>
    <t>Долгосрочные активы</t>
  </si>
  <si>
    <t>Денежные средства и их эквиваленты</t>
  </si>
  <si>
    <t>Краткосрочная торговая и прочая ДЗ</t>
  </si>
  <si>
    <t>Прочие долгосрочные активы</t>
  </si>
  <si>
    <t>Текущие налоговые активы по подоходному налогу</t>
  </si>
  <si>
    <t xml:space="preserve">Итого долгосрочных активов </t>
  </si>
  <si>
    <t xml:space="preserve">Итого краткосрочных активов </t>
  </si>
  <si>
    <t>Активы на продажу</t>
  </si>
  <si>
    <t>Долгосрочная торговая и прочая ДЗ</t>
  </si>
  <si>
    <t>Инвестиции, учитываемые методом долевого участия</t>
  </si>
  <si>
    <t>Право пользования активом</t>
  </si>
  <si>
    <t>Всего активы</t>
  </si>
  <si>
    <t>Капитал</t>
  </si>
  <si>
    <t>Уставный (акционерный) капитал</t>
  </si>
  <si>
    <t>Обязательства и капитал</t>
  </si>
  <si>
    <t>Краткосрочные обязательства</t>
  </si>
  <si>
    <t>Займы</t>
  </si>
  <si>
    <t>Прочие краткосрочные финансовые обязательства</t>
  </si>
  <si>
    <t xml:space="preserve">Итого долгосрочных обязательств </t>
  </si>
  <si>
    <t>Краткосрочная торговая и прочая КЗ</t>
  </si>
  <si>
    <t>Краткосрочные резервы</t>
  </si>
  <si>
    <t>Вознаграждения работникам</t>
  </si>
  <si>
    <t>Текущие налоговые обязательства по подоходному налогу</t>
  </si>
  <si>
    <t xml:space="preserve">Итого краткосрочных обязательств </t>
  </si>
  <si>
    <t>Всего обязательства и капитал</t>
  </si>
  <si>
    <t xml:space="preserve">Всего капитал </t>
  </si>
  <si>
    <t>Движение денежных средств от операционной деятельности</t>
  </si>
  <si>
    <t>Поступление денежных средств, всего</t>
  </si>
  <si>
    <t xml:space="preserve">вознаграждения </t>
  </si>
  <si>
    <t>Выбытие денежных средств, всего</t>
  </si>
  <si>
    <t xml:space="preserve"> от операционной деятельности </t>
  </si>
  <si>
    <t>Движение денежных средств от инвестиционной деятельности</t>
  </si>
  <si>
    <t>возврат депозитов</t>
  </si>
  <si>
    <t>выдача депозитов</t>
  </si>
  <si>
    <t xml:space="preserve"> от инвестиционной деятельности </t>
  </si>
  <si>
    <t>Движение денежных средств от финансовой деятельности</t>
  </si>
  <si>
    <t xml:space="preserve"> от финансовой деятельности </t>
  </si>
  <si>
    <t>Влияние курсовых разниц</t>
  </si>
  <si>
    <t xml:space="preserve">Увеличение +/- уменьшение денежных средств </t>
  </si>
  <si>
    <t xml:space="preserve"> на начало отчетного периода</t>
  </si>
  <si>
    <t xml:space="preserve"> на конец отчетного периода</t>
  </si>
  <si>
    <t>Наименование компонентов</t>
  </si>
  <si>
    <t>Корректировка ошибок</t>
  </si>
  <si>
    <t>Пересчитанное сальдо</t>
  </si>
  <si>
    <t xml:space="preserve">Общая совокупная прибыль, всего </t>
  </si>
  <si>
    <t>Прибыль (убыток) за год</t>
  </si>
  <si>
    <t>Долгосрочные финансовые обязательства</t>
  </si>
  <si>
    <t>суммы выражены в тыс.тенге</t>
  </si>
  <si>
    <t>суммы выражены в тыс. тенге</t>
  </si>
  <si>
    <t>Резервы</t>
  </si>
  <si>
    <t>Резервный капитал</t>
  </si>
  <si>
    <t>ТОО Алматы Логистик Центр</t>
  </si>
  <si>
    <t>Калинин Владимир Михайлович</t>
  </si>
  <si>
    <t>Бухарбаева Алмагуль Амангельдиевна</t>
  </si>
  <si>
    <t>Отложенное налоговое обязательство</t>
  </si>
  <si>
    <t>Прочие долгосрочные обязательства</t>
  </si>
  <si>
    <t>реализация товаров, услуг</t>
  </si>
  <si>
    <t>Сальдо на 01 января 2023</t>
  </si>
  <si>
    <t>Прирост от переоценки основных средств (за минусом налогового эффекта)</t>
  </si>
  <si>
    <t>ОТЧЕТ О ФИНАНСОВОМ ПОЛОЖЕНИИ по состоянию на 30 сентября 2023 года</t>
  </si>
  <si>
    <t>30 сентября 2022 года</t>
  </si>
  <si>
    <t>30 сентября 2023 года</t>
  </si>
  <si>
    <t>ОТЧЕТ О СОВОКУПНОМ ДОХОДЕ по состоянию на 30 сентября 2023 года</t>
  </si>
  <si>
    <t>Резерв на переоценку основных средств</t>
  </si>
  <si>
    <t>ОТЧЕТ О ДВИЖЕНИИ ДЕНЕЖНЫХ СРЕДСТВ по состоянию на 30 сентября 2023 года</t>
  </si>
  <si>
    <r>
      <t xml:space="preserve">ОТЧЕТ ОБ ИЗМЕНЕНИЯХ В КАПИТАЛЕ </t>
    </r>
    <r>
      <rPr>
        <b/>
        <i/>
        <sz val="11"/>
        <rFont val="Times New Roman"/>
        <family val="1"/>
        <charset val="204"/>
      </rPr>
      <t>по состоянию на 30 сентября 2023 года</t>
    </r>
  </si>
  <si>
    <t>Сальдо на 30 сентября 2023</t>
  </si>
  <si>
    <t>5</t>
  </si>
  <si>
    <t>6</t>
  </si>
  <si>
    <t>7</t>
  </si>
  <si>
    <t>8</t>
  </si>
  <si>
    <t>9</t>
  </si>
  <si>
    <t>10</t>
  </si>
  <si>
    <t>01 января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</si>
</sst>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,"/>
  </numFmts>
  <fonts count="22" x14ac:knownFonts="1">
    <font>
      <sz val="8"/>
      <name val="Arial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BF0"/>
        <bgColor auto="1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9" fillId="0" borderId="0"/>
    <xf numFmtId="0" fontId="8" fillId="0" borderId="0">
      <alignment horizontal="left"/>
    </xf>
    <xf numFmtId="0" fontId="10" fillId="0" borderId="0"/>
    <xf numFmtId="0" fontId="8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0" borderId="0"/>
  </cellStyleXfs>
  <cellXfs count="99">
    <xf numFmtId="0" fontId="0" fillId="0" borderId="0" xfId="0"/>
    <xf numFmtId="0" fontId="7" fillId="0" borderId="0" xfId="0" applyFont="1"/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/>
    </xf>
    <xf numFmtId="0" fontId="1" fillId="2" borderId="0" xfId="0" applyFont="1" applyFill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wrapText="1"/>
    </xf>
    <xf numFmtId="0" fontId="15" fillId="0" borderId="0" xfId="0" applyFont="1"/>
    <xf numFmtId="3" fontId="7" fillId="0" borderId="0" xfId="0" applyNumberFormat="1" applyFont="1"/>
    <xf numFmtId="0" fontId="16" fillId="0" borderId="0" xfId="0" applyFont="1" applyAlignment="1">
      <alignment horizontal="left" vertical="center"/>
    </xf>
    <xf numFmtId="0" fontId="16" fillId="3" borderId="4" xfId="0" applyFont="1" applyFill="1" applyBorder="1" applyAlignment="1">
      <alignment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4" fontId="5" fillId="0" borderId="0" xfId="1" applyNumberFormat="1" applyFont="1" applyAlignment="1">
      <alignment horizontal="center" wrapText="1"/>
    </xf>
    <xf numFmtId="0" fontId="14" fillId="0" borderId="0" xfId="0" applyFont="1" applyAlignment="1">
      <alignment horizontal="center"/>
    </xf>
    <xf numFmtId="0" fontId="2" fillId="4" borderId="0" xfId="0" applyFont="1" applyFill="1"/>
    <xf numFmtId="0" fontId="1" fillId="4" borderId="0" xfId="0" applyFont="1" applyFill="1"/>
    <xf numFmtId="0" fontId="1" fillId="0" borderId="0" xfId="0" applyFont="1"/>
    <xf numFmtId="0" fontId="4" fillId="0" borderId="3" xfId="0" applyFont="1" applyBorder="1" applyAlignment="1">
      <alignment vertical="center" wrapText="1"/>
    </xf>
    <xf numFmtId="0" fontId="2" fillId="4" borderId="3" xfId="0" applyFont="1" applyFill="1" applyBorder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8" fillId="4" borderId="0" xfId="0" applyFont="1" applyFill="1"/>
    <xf numFmtId="0" fontId="18" fillId="4" borderId="3" xfId="0" applyFont="1" applyFill="1" applyBorder="1"/>
    <xf numFmtId="3" fontId="2" fillId="4" borderId="0" xfId="0" applyNumberFormat="1" applyFont="1" applyFill="1"/>
    <xf numFmtId="4" fontId="18" fillId="4" borderId="0" xfId="0" applyNumberFormat="1" applyFont="1" applyFill="1"/>
    <xf numFmtId="14" fontId="5" fillId="0" borderId="1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3" borderId="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/>
    <xf numFmtId="4" fontId="21" fillId="4" borderId="0" xfId="0" applyNumberFormat="1" applyFont="1" applyFill="1"/>
    <xf numFmtId="4" fontId="7" fillId="0" borderId="0" xfId="0" applyNumberFormat="1" applyFont="1"/>
    <xf numFmtId="3" fontId="6" fillId="0" borderId="3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/>
    <xf numFmtId="3" fontId="4" fillId="2" borderId="3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6" fillId="0" borderId="4" xfId="0" applyFont="1" applyBorder="1" applyAlignment="1">
      <alignment vertical="center"/>
    </xf>
    <xf numFmtId="3" fontId="6" fillId="0" borderId="0" xfId="0" applyNumberFormat="1" applyFont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3" fontId="5" fillId="0" borderId="0" xfId="0" applyNumberFormat="1" applyFont="1"/>
    <xf numFmtId="3" fontId="3" fillId="0" borderId="0" xfId="0" applyNumberFormat="1" applyFont="1" applyAlignment="1">
      <alignment horizontal="right" wrapText="1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/>
    <xf numFmtId="3" fontId="5" fillId="0" borderId="0" xfId="0" applyNumberFormat="1" applyFont="1" applyAlignment="1">
      <alignment horizontal="right" wrapText="1"/>
    </xf>
    <xf numFmtId="3" fontId="3" fillId="0" borderId="0" xfId="0" applyNumberFormat="1" applyFont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8" fillId="0" borderId="0" xfId="0" applyFont="1"/>
    <xf numFmtId="3" fontId="18" fillId="0" borderId="0" xfId="0" applyNumberFormat="1" applyFont="1"/>
    <xf numFmtId="165" fontId="18" fillId="0" borderId="0" xfId="0" applyNumberFormat="1" applyFont="1"/>
    <xf numFmtId="0" fontId="7" fillId="0" borderId="4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14" fillId="0" borderId="2" xfId="0" applyNumberFormat="1" applyFont="1" applyBorder="1"/>
    <xf numFmtId="3" fontId="15" fillId="0" borderId="0" xfId="0" applyNumberFormat="1" applyFont="1"/>
    <xf numFmtId="3" fontId="7" fillId="0" borderId="1" xfId="0" applyNumberFormat="1" applyFont="1" applyBorder="1"/>
    <xf numFmtId="3" fontId="14" fillId="0" borderId="1" xfId="0" applyNumberFormat="1" applyFont="1" applyBorder="1"/>
    <xf numFmtId="0" fontId="21" fillId="4" borderId="0" xfId="0" applyFont="1" applyFill="1"/>
    <xf numFmtId="3" fontId="21" fillId="4" borderId="0" xfId="0" applyNumberFormat="1" applyFont="1" applyFill="1"/>
    <xf numFmtId="49" fontId="6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right" vertical="center" wrapText="1"/>
    </xf>
    <xf numFmtId="165" fontId="6" fillId="0" borderId="3" xfId="0" applyNumberFormat="1" applyFont="1" applyBorder="1" applyAlignment="1">
      <alignment horizontal="right" vertical="center" wrapText="1"/>
    </xf>
    <xf numFmtId="165" fontId="4" fillId="0" borderId="3" xfId="0" applyNumberFormat="1" applyFont="1" applyBorder="1" applyAlignment="1">
      <alignment horizontal="right" vertical="center" wrapText="1"/>
    </xf>
    <xf numFmtId="165" fontId="19" fillId="0" borderId="3" xfId="0" applyNumberFormat="1" applyFont="1" applyBorder="1" applyAlignment="1">
      <alignment horizontal="right" vertical="center" wrapText="1"/>
    </xf>
    <xf numFmtId="165" fontId="3" fillId="0" borderId="3" xfId="0" applyNumberFormat="1" applyFont="1" applyBorder="1"/>
    <xf numFmtId="165" fontId="4" fillId="2" borderId="3" xfId="0" applyNumberFormat="1" applyFont="1" applyFill="1" applyBorder="1" applyAlignment="1">
      <alignment horizontal="right" vertical="center" wrapText="1"/>
    </xf>
    <xf numFmtId="165" fontId="19" fillId="2" borderId="3" xfId="0" applyNumberFormat="1" applyFont="1" applyFill="1" applyBorder="1" applyAlignment="1">
      <alignment horizontal="right" vertical="center" wrapText="1"/>
    </xf>
    <xf numFmtId="165" fontId="18" fillId="2" borderId="3" xfId="0" applyNumberFormat="1" applyFont="1" applyFill="1" applyBorder="1" applyAlignment="1">
      <alignment horizontal="right" vertical="center"/>
    </xf>
    <xf numFmtId="165" fontId="7" fillId="2" borderId="3" xfId="0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0" borderId="0" xfId="0" applyFont="1"/>
  </cellXfs>
  <cellStyles count="10">
    <cellStyle name="Обычный" xfId="0" builtinId="0"/>
    <cellStyle name="Обычный 12" xfId="9" xr:uid="{00000000-0005-0000-0000-000001000000}"/>
    <cellStyle name="Обычный 17" xfId="2" xr:uid="{00000000-0005-0000-0000-000002000000}"/>
    <cellStyle name="Обычный 2" xfId="1" xr:uid="{00000000-0005-0000-0000-000003000000}"/>
    <cellStyle name="Обычный 26" xfId="3" xr:uid="{00000000-0005-0000-0000-000004000000}"/>
    <cellStyle name="Обычный 3" xfId="4" xr:uid="{00000000-0005-0000-0000-000005000000}"/>
    <cellStyle name="Обычный 4 3" xfId="5" xr:uid="{00000000-0005-0000-0000-000006000000}"/>
    <cellStyle name="Обычный 4 3 2" xfId="6" xr:uid="{00000000-0005-0000-0000-000007000000}"/>
    <cellStyle name="Процентный 4" xfId="7" xr:uid="{00000000-0005-0000-0000-000008000000}"/>
    <cellStyle name="Финансовый 2" xfId="8" xr:uid="{00000000-0005-0000-0000-00000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F55"/>
  <sheetViews>
    <sheetView topLeftCell="A4" zoomScale="80" zoomScaleNormal="80" workbookViewId="0">
      <selection activeCell="F49" sqref="F49"/>
    </sheetView>
  </sheetViews>
  <sheetFormatPr defaultColWidth="9.33203125" defaultRowHeight="15" x14ac:dyDescent="0.25"/>
  <cols>
    <col min="1" max="1" width="69.1640625" style="18" customWidth="1"/>
    <col min="2" max="2" width="9.33203125" style="18"/>
    <col min="3" max="3" width="26.83203125" style="18" customWidth="1"/>
    <col min="4" max="4" width="25.83203125" style="29" customWidth="1"/>
    <col min="5" max="5" width="18.6640625" style="81" bestFit="1" customWidth="1"/>
    <col min="6" max="6" width="13.6640625" style="18" customWidth="1"/>
    <col min="7" max="16384" width="9.33203125" style="18"/>
  </cols>
  <sheetData>
    <row r="1" spans="1:6" x14ac:dyDescent="0.25">
      <c r="A1" s="2" t="s">
        <v>98</v>
      </c>
    </row>
    <row r="2" spans="1:6" x14ac:dyDescent="0.25">
      <c r="A2" s="19"/>
    </row>
    <row r="3" spans="1:6" x14ac:dyDescent="0.25">
      <c r="A3" s="20" t="s">
        <v>106</v>
      </c>
    </row>
    <row r="4" spans="1:6" x14ac:dyDescent="0.25">
      <c r="A4" s="6" t="s">
        <v>94</v>
      </c>
    </row>
    <row r="5" spans="1:6" x14ac:dyDescent="0.25">
      <c r="A5" s="6"/>
    </row>
    <row r="6" spans="1:6" x14ac:dyDescent="0.25">
      <c r="A6" s="21" t="s">
        <v>44</v>
      </c>
      <c r="B6" s="93" t="s">
        <v>28</v>
      </c>
      <c r="C6" s="95" t="s">
        <v>108</v>
      </c>
      <c r="D6" s="95" t="s">
        <v>120</v>
      </c>
    </row>
    <row r="7" spans="1:6" x14ac:dyDescent="0.25">
      <c r="A7" s="21" t="s">
        <v>45</v>
      </c>
      <c r="B7" s="94"/>
      <c r="C7" s="96"/>
      <c r="D7" s="96"/>
    </row>
    <row r="8" spans="1:6" x14ac:dyDescent="0.25">
      <c r="A8" s="21" t="s">
        <v>46</v>
      </c>
      <c r="B8" s="23"/>
      <c r="C8" s="22"/>
      <c r="D8" s="30"/>
    </row>
    <row r="9" spans="1:6" x14ac:dyDescent="0.25">
      <c r="A9" s="24" t="s">
        <v>48</v>
      </c>
      <c r="B9" s="83" t="s">
        <v>114</v>
      </c>
      <c r="C9" s="41">
        <v>7636</v>
      </c>
      <c r="D9" s="84">
        <v>37278511.090000004</v>
      </c>
    </row>
    <row r="10" spans="1:6" x14ac:dyDescent="0.25">
      <c r="A10" s="24" t="s">
        <v>14</v>
      </c>
      <c r="B10" s="83" t="s">
        <v>115</v>
      </c>
      <c r="C10" s="41"/>
      <c r="D10" s="85">
        <v>0</v>
      </c>
    </row>
    <row r="11" spans="1:6" x14ac:dyDescent="0.25">
      <c r="A11" s="24" t="s">
        <v>49</v>
      </c>
      <c r="B11" s="83" t="s">
        <v>116</v>
      </c>
      <c r="C11" s="41">
        <v>800</v>
      </c>
      <c r="D11" s="84">
        <f>11840+18271055.52</f>
        <v>18282895.52</v>
      </c>
    </row>
    <row r="12" spans="1:6" x14ac:dyDescent="0.25">
      <c r="A12" s="24" t="s">
        <v>51</v>
      </c>
      <c r="B12" s="83" t="s">
        <v>117</v>
      </c>
      <c r="C12" s="41">
        <v>3689</v>
      </c>
      <c r="D12" s="84">
        <v>0</v>
      </c>
    </row>
    <row r="13" spans="1:6" x14ac:dyDescent="0.25">
      <c r="A13" s="24" t="s">
        <v>0</v>
      </c>
      <c r="B13" s="83" t="s">
        <v>118</v>
      </c>
      <c r="C13" s="41">
        <v>9</v>
      </c>
      <c r="D13" s="84">
        <v>9410.7099999999991</v>
      </c>
    </row>
    <row r="14" spans="1:6" x14ac:dyDescent="0.25">
      <c r="A14" s="24" t="s">
        <v>1</v>
      </c>
      <c r="B14" s="83" t="s">
        <v>119</v>
      </c>
      <c r="C14" s="41">
        <v>62918</v>
      </c>
      <c r="D14" s="84">
        <v>12045375.529999999</v>
      </c>
    </row>
    <row r="15" spans="1:6" x14ac:dyDescent="0.25">
      <c r="A15" s="21" t="s">
        <v>53</v>
      </c>
      <c r="B15" s="25"/>
      <c r="C15" s="42">
        <f>SUM(C9:C14)</f>
        <v>75052</v>
      </c>
      <c r="D15" s="86">
        <f>SUM(D9:D14)</f>
        <v>67616192.849999994</v>
      </c>
      <c r="E15" s="82"/>
      <c r="F15" s="31"/>
    </row>
    <row r="16" spans="1:6" x14ac:dyDescent="0.25">
      <c r="A16" s="24" t="s">
        <v>54</v>
      </c>
      <c r="B16" s="23"/>
      <c r="C16" s="41"/>
      <c r="D16" s="87"/>
    </row>
    <row r="17" spans="1:6" x14ac:dyDescent="0.25">
      <c r="A17" s="21" t="s">
        <v>47</v>
      </c>
      <c r="B17" s="25"/>
      <c r="C17" s="42"/>
      <c r="D17" s="87"/>
    </row>
    <row r="18" spans="1:6" x14ac:dyDescent="0.25">
      <c r="A18" s="26" t="s">
        <v>55</v>
      </c>
      <c r="B18" s="27">
        <v>11</v>
      </c>
      <c r="C18" s="43">
        <v>9</v>
      </c>
      <c r="D18" s="88">
        <v>0</v>
      </c>
    </row>
    <row r="19" spans="1:6" x14ac:dyDescent="0.25">
      <c r="A19" s="24" t="s">
        <v>56</v>
      </c>
      <c r="B19" s="27">
        <v>12</v>
      </c>
      <c r="C19" s="41"/>
      <c r="D19" s="84">
        <v>0</v>
      </c>
    </row>
    <row r="20" spans="1:6" x14ac:dyDescent="0.25">
      <c r="A20" s="24" t="s">
        <v>2</v>
      </c>
      <c r="B20" s="27">
        <v>13</v>
      </c>
      <c r="C20" s="41">
        <v>8988772</v>
      </c>
      <c r="D20" s="84">
        <f>3627806656.79+5492291.11</f>
        <v>3633298947.9000001</v>
      </c>
    </row>
    <row r="21" spans="1:6" x14ac:dyDescent="0.25">
      <c r="A21" s="24" t="s">
        <v>57</v>
      </c>
      <c r="B21" s="27">
        <v>14</v>
      </c>
      <c r="C21" s="41"/>
      <c r="D21" s="85">
        <v>0</v>
      </c>
    </row>
    <row r="22" spans="1:6" x14ac:dyDescent="0.25">
      <c r="A22" s="24" t="s">
        <v>3</v>
      </c>
      <c r="B22" s="27">
        <v>15</v>
      </c>
      <c r="C22" s="41">
        <v>269</v>
      </c>
      <c r="D22" s="84">
        <v>331500</v>
      </c>
    </row>
    <row r="23" spans="1:6" x14ac:dyDescent="0.25">
      <c r="A23" s="24" t="s">
        <v>50</v>
      </c>
      <c r="B23" s="27">
        <v>16</v>
      </c>
      <c r="C23" s="41">
        <v>350749</v>
      </c>
      <c r="D23" s="84">
        <v>319122950.08999997</v>
      </c>
    </row>
    <row r="24" spans="1:6" x14ac:dyDescent="0.25">
      <c r="A24" s="24" t="s">
        <v>15</v>
      </c>
      <c r="B24" s="27">
        <v>17</v>
      </c>
      <c r="C24" s="41"/>
      <c r="D24" s="84"/>
    </row>
    <row r="25" spans="1:6" x14ac:dyDescent="0.25">
      <c r="A25" s="21" t="s">
        <v>52</v>
      </c>
      <c r="B25" s="25"/>
      <c r="C25" s="44">
        <f>SUM(C18:C24)</f>
        <v>9339799</v>
      </c>
      <c r="D25" s="89">
        <f>SUM(D18:D24)</f>
        <v>3952753397.9900002</v>
      </c>
      <c r="E25" s="82"/>
      <c r="F25" s="31"/>
    </row>
    <row r="26" spans="1:6" x14ac:dyDescent="0.25">
      <c r="A26" s="28" t="s">
        <v>58</v>
      </c>
      <c r="B26" s="25"/>
      <c r="C26" s="44">
        <f>C15+C25</f>
        <v>9414851</v>
      </c>
      <c r="D26" s="89">
        <f>D15+D25</f>
        <v>4020369590.8400002</v>
      </c>
      <c r="E26" s="82"/>
      <c r="F26" s="31"/>
    </row>
    <row r="27" spans="1:6" x14ac:dyDescent="0.25">
      <c r="A27" s="21" t="s">
        <v>61</v>
      </c>
      <c r="B27" s="21"/>
      <c r="C27" s="44"/>
      <c r="D27" s="90"/>
    </row>
    <row r="28" spans="1:6" x14ac:dyDescent="0.25">
      <c r="A28" s="21" t="s">
        <v>62</v>
      </c>
      <c r="B28" s="25"/>
      <c r="C28" s="45"/>
      <c r="D28" s="91"/>
    </row>
    <row r="29" spans="1:6" x14ac:dyDescent="0.25">
      <c r="A29" s="24" t="s">
        <v>63</v>
      </c>
      <c r="B29" s="23">
        <v>18</v>
      </c>
      <c r="C29" s="45">
        <v>195212</v>
      </c>
      <c r="D29" s="92">
        <v>780875018.83000004</v>
      </c>
    </row>
    <row r="30" spans="1:6" x14ac:dyDescent="0.25">
      <c r="A30" s="24" t="s">
        <v>64</v>
      </c>
      <c r="B30" s="23">
        <v>19</v>
      </c>
      <c r="C30" s="45">
        <v>100101</v>
      </c>
      <c r="D30" s="92">
        <f>114286217.52</f>
        <v>114286217.52</v>
      </c>
    </row>
    <row r="31" spans="1:6" x14ac:dyDescent="0.25">
      <c r="A31" s="24" t="s">
        <v>66</v>
      </c>
      <c r="B31" s="23">
        <v>20</v>
      </c>
      <c r="C31" s="41">
        <v>31241</v>
      </c>
      <c r="D31" s="84">
        <f>13758149.8+45375+35706366.32-33116024.44</f>
        <v>16393866.680000003</v>
      </c>
    </row>
    <row r="32" spans="1:6" x14ac:dyDescent="0.25">
      <c r="A32" s="22" t="s">
        <v>67</v>
      </c>
      <c r="B32" s="23">
        <v>21</v>
      </c>
      <c r="C32" s="41">
        <v>73</v>
      </c>
      <c r="D32" s="84">
        <v>431576.7</v>
      </c>
    </row>
    <row r="33" spans="1:6" x14ac:dyDescent="0.25">
      <c r="A33" s="24" t="s">
        <v>68</v>
      </c>
      <c r="B33" s="23">
        <v>22</v>
      </c>
      <c r="C33" s="41"/>
      <c r="D33" s="84">
        <v>0</v>
      </c>
    </row>
    <row r="34" spans="1:6" x14ac:dyDescent="0.25">
      <c r="A34" s="24" t="s">
        <v>69</v>
      </c>
      <c r="B34" s="23">
        <v>23</v>
      </c>
      <c r="C34" s="41"/>
      <c r="D34" s="84">
        <v>33116024.440000001</v>
      </c>
    </row>
    <row r="35" spans="1:6" x14ac:dyDescent="0.25">
      <c r="A35" s="22" t="s">
        <v>4</v>
      </c>
      <c r="B35" s="23">
        <v>24</v>
      </c>
      <c r="C35" s="41">
        <v>904882</v>
      </c>
      <c r="D35" s="84">
        <v>446248263.31</v>
      </c>
    </row>
    <row r="36" spans="1:6" x14ac:dyDescent="0.25">
      <c r="A36" s="21" t="s">
        <v>70</v>
      </c>
      <c r="B36" s="25"/>
      <c r="C36" s="42">
        <f>SUM(C29:C35)</f>
        <v>1231509</v>
      </c>
      <c r="D36" s="86">
        <f>SUM(D29:D35)</f>
        <v>1391350967.48</v>
      </c>
      <c r="E36" s="82"/>
      <c r="F36" s="31"/>
    </row>
    <row r="37" spans="1:6" x14ac:dyDescent="0.25">
      <c r="A37" s="24" t="s">
        <v>93</v>
      </c>
      <c r="B37" s="23">
        <v>25</v>
      </c>
      <c r="C37" s="41">
        <v>2440000</v>
      </c>
      <c r="D37" s="85">
        <v>2440000000</v>
      </c>
    </row>
    <row r="38" spans="1:6" x14ac:dyDescent="0.25">
      <c r="A38" s="24" t="s">
        <v>63</v>
      </c>
      <c r="B38" s="23">
        <v>26</v>
      </c>
      <c r="C38" s="41"/>
      <c r="D38" s="84">
        <v>0</v>
      </c>
    </row>
    <row r="39" spans="1:6" x14ac:dyDescent="0.25">
      <c r="A39" s="24" t="s">
        <v>101</v>
      </c>
      <c r="B39" s="23">
        <v>27</v>
      </c>
      <c r="C39" s="41">
        <v>62344</v>
      </c>
      <c r="D39" s="84">
        <v>62343764</v>
      </c>
    </row>
    <row r="40" spans="1:6" x14ac:dyDescent="0.25">
      <c r="A40" s="24" t="s">
        <v>102</v>
      </c>
      <c r="B40" s="23">
        <v>28</v>
      </c>
      <c r="C40" s="41"/>
      <c r="D40" s="84">
        <v>0</v>
      </c>
    </row>
    <row r="41" spans="1:6" x14ac:dyDescent="0.25">
      <c r="A41" s="21" t="s">
        <v>65</v>
      </c>
      <c r="B41" s="25"/>
      <c r="C41" s="42">
        <f>SUM(C37:C40)</f>
        <v>2502344</v>
      </c>
      <c r="D41" s="86">
        <f>SUM(D37:D40)</f>
        <v>2502343764</v>
      </c>
      <c r="E41" s="82"/>
      <c r="F41" s="31"/>
    </row>
    <row r="42" spans="1:6" x14ac:dyDescent="0.25">
      <c r="A42" s="21" t="s">
        <v>59</v>
      </c>
      <c r="B42" s="25"/>
      <c r="C42" s="42"/>
      <c r="D42" s="87"/>
    </row>
    <row r="43" spans="1:6" x14ac:dyDescent="0.25">
      <c r="A43" s="24" t="s">
        <v>60</v>
      </c>
      <c r="B43" s="23">
        <v>29</v>
      </c>
      <c r="C43" s="41">
        <v>10000</v>
      </c>
      <c r="D43" s="84">
        <v>10000000</v>
      </c>
    </row>
    <row r="44" spans="1:6" x14ac:dyDescent="0.25">
      <c r="A44" s="24" t="s">
        <v>96</v>
      </c>
      <c r="B44" s="23">
        <v>30</v>
      </c>
      <c r="C44" s="41">
        <v>4210296</v>
      </c>
      <c r="D44" s="84">
        <v>0</v>
      </c>
    </row>
    <row r="45" spans="1:6" x14ac:dyDescent="0.25">
      <c r="A45" s="24" t="s">
        <v>5</v>
      </c>
      <c r="B45" s="23">
        <v>31</v>
      </c>
      <c r="C45" s="41">
        <f>C26-C36-C41-C43-C44</f>
        <v>1460702</v>
      </c>
      <c r="D45" s="84">
        <v>116674859.36</v>
      </c>
      <c r="E45" s="39">
        <f>C45-D45</f>
        <v>-115214157.36</v>
      </c>
    </row>
    <row r="46" spans="1:6" x14ac:dyDescent="0.25">
      <c r="A46" s="21" t="s">
        <v>72</v>
      </c>
      <c r="B46" s="25"/>
      <c r="C46" s="44">
        <f>C43+C45+C44</f>
        <v>5680998</v>
      </c>
      <c r="D46" s="89">
        <f>D43+D45</f>
        <v>126674859.36</v>
      </c>
      <c r="E46" s="82"/>
      <c r="F46" s="31"/>
    </row>
    <row r="47" spans="1:6" x14ac:dyDescent="0.25">
      <c r="A47" s="28" t="s">
        <v>71</v>
      </c>
      <c r="B47" s="25"/>
      <c r="C47" s="44">
        <f>C36+C41+C46</f>
        <v>9414851</v>
      </c>
      <c r="D47" s="89">
        <f>D36+D41+D46</f>
        <v>4020369590.8400002</v>
      </c>
      <c r="E47" s="82"/>
      <c r="F47" s="31"/>
    </row>
    <row r="48" spans="1:6" s="29" customFormat="1" x14ac:dyDescent="0.25">
      <c r="C48" s="32"/>
      <c r="D48" s="32"/>
      <c r="E48" s="81"/>
    </row>
    <row r="49" spans="1:4" x14ac:dyDescent="0.25">
      <c r="C49" s="32"/>
      <c r="D49" s="32"/>
    </row>
    <row r="50" spans="1:4" x14ac:dyDescent="0.25">
      <c r="A50" s="11" t="s">
        <v>23</v>
      </c>
      <c r="B50" s="13"/>
      <c r="C50" s="12" t="s">
        <v>99</v>
      </c>
    </row>
    <row r="51" spans="1:4" x14ac:dyDescent="0.25">
      <c r="A51" s="13"/>
      <c r="B51" s="13"/>
      <c r="C51" s="14" t="s">
        <v>24</v>
      </c>
    </row>
    <row r="52" spans="1:4" x14ac:dyDescent="0.25">
      <c r="A52" s="13"/>
      <c r="B52" s="13"/>
      <c r="C52" s="14"/>
    </row>
    <row r="53" spans="1:4" x14ac:dyDescent="0.25">
      <c r="A53" s="11" t="s">
        <v>16</v>
      </c>
      <c r="B53" s="13"/>
      <c r="C53" s="12" t="s">
        <v>100</v>
      </c>
    </row>
    <row r="54" spans="1:4" x14ac:dyDescent="0.25">
      <c r="A54" s="13"/>
      <c r="B54" s="13"/>
      <c r="C54" s="14" t="s">
        <v>24</v>
      </c>
    </row>
    <row r="55" spans="1:4" x14ac:dyDescent="0.25">
      <c r="A55" s="13"/>
      <c r="B55" s="15" t="s">
        <v>25</v>
      </c>
      <c r="C55" s="13"/>
    </row>
  </sheetData>
  <mergeCells count="3">
    <mergeCell ref="B6:B7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G31"/>
  <sheetViews>
    <sheetView tabSelected="1" topLeftCell="A10" zoomScale="80" zoomScaleNormal="80" workbookViewId="0">
      <selection activeCell="B24" sqref="B24"/>
    </sheetView>
  </sheetViews>
  <sheetFormatPr defaultColWidth="9.33203125" defaultRowHeight="15" x14ac:dyDescent="0.25"/>
  <cols>
    <col min="1" max="1" width="56.33203125" style="4" customWidth="1"/>
    <col min="2" max="2" width="9.33203125" style="1"/>
    <col min="3" max="4" width="25.83203125" style="1" customWidth="1"/>
    <col min="5" max="5" width="9.33203125" style="1"/>
    <col min="6" max="6" width="12.5" style="1" customWidth="1"/>
    <col min="7" max="7" width="11.83203125" style="1" customWidth="1"/>
    <col min="8" max="16384" width="9.33203125" style="1"/>
  </cols>
  <sheetData>
    <row r="1" spans="1:7" x14ac:dyDescent="0.25">
      <c r="A1" s="46" t="s">
        <v>98</v>
      </c>
      <c r="B1" s="47"/>
      <c r="C1" s="4"/>
      <c r="D1" s="4"/>
    </row>
    <row r="2" spans="1:7" x14ac:dyDescent="0.25">
      <c r="A2" s="46"/>
      <c r="B2" s="47"/>
      <c r="C2" s="4"/>
      <c r="D2" s="4"/>
    </row>
    <row r="3" spans="1:7" ht="13.9" customHeight="1" x14ac:dyDescent="0.25">
      <c r="A3" s="20" t="s">
        <v>109</v>
      </c>
      <c r="B3" s="20"/>
      <c r="C3" s="20"/>
      <c r="D3" s="20"/>
    </row>
    <row r="4" spans="1:7" ht="13.9" customHeight="1" x14ac:dyDescent="0.25">
      <c r="A4" s="6" t="s">
        <v>95</v>
      </c>
      <c r="B4" s="20"/>
      <c r="C4" s="20"/>
      <c r="D4" s="20"/>
    </row>
    <row r="5" spans="1:7" ht="13.9" customHeight="1" x14ac:dyDescent="0.25">
      <c r="A5" s="6"/>
      <c r="B5" s="20"/>
      <c r="C5" s="20"/>
      <c r="D5" s="20"/>
    </row>
    <row r="6" spans="1:7" ht="29.25" thickBot="1" x14ac:dyDescent="0.3">
      <c r="A6" s="48" t="s">
        <v>27</v>
      </c>
      <c r="B6" s="49" t="s">
        <v>28</v>
      </c>
      <c r="C6" s="33" t="s">
        <v>108</v>
      </c>
      <c r="D6" s="33" t="s">
        <v>107</v>
      </c>
    </row>
    <row r="7" spans="1:7" x14ac:dyDescent="0.25">
      <c r="A7" s="50" t="s">
        <v>29</v>
      </c>
      <c r="B7" s="97">
        <v>32</v>
      </c>
      <c r="C7" s="58">
        <v>835725</v>
      </c>
      <c r="D7" s="58">
        <v>496232</v>
      </c>
    </row>
    <row r="8" spans="1:7" ht="15.75" thickBot="1" x14ac:dyDescent="0.3">
      <c r="A8" s="50" t="s">
        <v>30</v>
      </c>
      <c r="B8" s="97"/>
      <c r="C8" s="59">
        <v>380</v>
      </c>
      <c r="D8" s="59"/>
    </row>
    <row r="9" spans="1:7" x14ac:dyDescent="0.25">
      <c r="A9" s="52" t="s">
        <v>6</v>
      </c>
      <c r="B9" s="53"/>
      <c r="C9" s="60">
        <f>C7-C8</f>
        <v>835345</v>
      </c>
      <c r="D9" s="60">
        <f>D7-D8</f>
        <v>496232</v>
      </c>
      <c r="F9" s="10"/>
      <c r="G9" s="10"/>
    </row>
    <row r="10" spans="1:7" x14ac:dyDescent="0.25">
      <c r="A10" s="50" t="s">
        <v>31</v>
      </c>
      <c r="B10" s="51">
        <v>33</v>
      </c>
      <c r="C10" s="61">
        <v>761118</v>
      </c>
      <c r="D10" s="61">
        <v>23436</v>
      </c>
    </row>
    <row r="11" spans="1:7" x14ac:dyDescent="0.25">
      <c r="A11" s="50" t="s">
        <v>32</v>
      </c>
      <c r="B11" s="51">
        <v>34</v>
      </c>
      <c r="C11" s="58">
        <v>54178</v>
      </c>
      <c r="D11" s="58">
        <v>653636</v>
      </c>
    </row>
    <row r="12" spans="1:7" x14ac:dyDescent="0.25">
      <c r="A12" s="50" t="s">
        <v>33</v>
      </c>
      <c r="B12" s="51">
        <v>35</v>
      </c>
      <c r="C12" s="58">
        <v>2024867</v>
      </c>
      <c r="D12" s="58">
        <v>245989</v>
      </c>
    </row>
    <row r="13" spans="1:7" ht="15.75" thickBot="1" x14ac:dyDescent="0.3">
      <c r="A13" s="50" t="s">
        <v>34</v>
      </c>
      <c r="B13" s="51">
        <v>36</v>
      </c>
      <c r="C13" s="59">
        <v>1616</v>
      </c>
      <c r="D13" s="59">
        <v>548470</v>
      </c>
    </row>
    <row r="14" spans="1:7" x14ac:dyDescent="0.25">
      <c r="A14" s="52" t="s">
        <v>35</v>
      </c>
      <c r="B14" s="53"/>
      <c r="C14" s="60">
        <f>C9-C10-C11-C12+C13</f>
        <v>-2003202</v>
      </c>
      <c r="D14" s="60">
        <f>D9-D10-D11-D12+D13</f>
        <v>121641</v>
      </c>
      <c r="F14" s="10"/>
      <c r="G14" s="10"/>
    </row>
    <row r="15" spans="1:7" x14ac:dyDescent="0.25">
      <c r="A15" s="50" t="s">
        <v>36</v>
      </c>
      <c r="B15" s="51">
        <v>37</v>
      </c>
      <c r="C15" s="58">
        <v>6194</v>
      </c>
      <c r="D15" s="58">
        <v>3357</v>
      </c>
    </row>
    <row r="16" spans="1:7" ht="15.75" thickBot="1" x14ac:dyDescent="0.3">
      <c r="A16" s="50" t="s">
        <v>37</v>
      </c>
      <c r="B16" s="51">
        <v>38</v>
      </c>
      <c r="C16" s="59">
        <v>509680</v>
      </c>
      <c r="D16" s="59">
        <v>974461</v>
      </c>
    </row>
    <row r="17" spans="1:7" x14ac:dyDescent="0.25">
      <c r="A17" s="52" t="s">
        <v>38</v>
      </c>
      <c r="B17" s="53"/>
      <c r="C17" s="62">
        <f>C14+C15-C16</f>
        <v>-2506688</v>
      </c>
      <c r="D17" s="62">
        <f>D14+D15-D16</f>
        <v>-849463</v>
      </c>
      <c r="F17" s="10"/>
      <c r="G17" s="10"/>
    </row>
    <row r="18" spans="1:7" x14ac:dyDescent="0.25">
      <c r="A18" s="54" t="s">
        <v>39</v>
      </c>
      <c r="B18" s="51">
        <v>39</v>
      </c>
      <c r="C18" s="63">
        <v>0</v>
      </c>
      <c r="D18" s="63">
        <v>0</v>
      </c>
    </row>
    <row r="19" spans="1:7" x14ac:dyDescent="0.25">
      <c r="A19" s="55" t="s">
        <v>40</v>
      </c>
      <c r="B19" s="51"/>
      <c r="C19" s="62">
        <f>C17</f>
        <v>-2506688</v>
      </c>
      <c r="D19" s="62">
        <f>D17</f>
        <v>-849463</v>
      </c>
    </row>
    <row r="20" spans="1:7" x14ac:dyDescent="0.25">
      <c r="A20" s="54" t="s">
        <v>110</v>
      </c>
      <c r="B20" s="51">
        <v>40</v>
      </c>
      <c r="C20" s="61">
        <v>1981298</v>
      </c>
      <c r="D20" s="64">
        <v>0</v>
      </c>
    </row>
    <row r="21" spans="1:7" x14ac:dyDescent="0.25">
      <c r="A21" s="55" t="s">
        <v>41</v>
      </c>
      <c r="B21" s="51"/>
      <c r="C21" s="62">
        <f>C19+C20</f>
        <v>-525390</v>
      </c>
      <c r="D21" s="62">
        <f>D22</f>
        <v>-849463</v>
      </c>
    </row>
    <row r="22" spans="1:7" x14ac:dyDescent="0.25">
      <c r="A22" s="54" t="s">
        <v>42</v>
      </c>
      <c r="B22" s="51">
        <v>41</v>
      </c>
      <c r="C22" s="65">
        <f>C21</f>
        <v>-525390</v>
      </c>
      <c r="D22" s="61">
        <f>D19</f>
        <v>-849463</v>
      </c>
    </row>
    <row r="23" spans="1:7" x14ac:dyDescent="0.25">
      <c r="A23" s="56" t="s">
        <v>43</v>
      </c>
      <c r="B23" s="51">
        <v>42</v>
      </c>
      <c r="C23" s="65">
        <v>0</v>
      </c>
      <c r="D23" s="65">
        <v>0</v>
      </c>
    </row>
    <row r="24" spans="1:7" x14ac:dyDescent="0.25">
      <c r="C24" s="40"/>
    </row>
    <row r="25" spans="1:7" x14ac:dyDescent="0.25">
      <c r="C25" s="40"/>
    </row>
    <row r="26" spans="1:7" x14ac:dyDescent="0.25">
      <c r="A26" s="11" t="s">
        <v>23</v>
      </c>
      <c r="B26" s="13"/>
      <c r="C26" s="57" t="s">
        <v>99</v>
      </c>
      <c r="D26" s="57"/>
    </row>
    <row r="27" spans="1:7" x14ac:dyDescent="0.25">
      <c r="A27" s="13"/>
      <c r="B27" s="13"/>
      <c r="C27" s="14" t="s">
        <v>24</v>
      </c>
      <c r="D27" s="14"/>
    </row>
    <row r="28" spans="1:7" x14ac:dyDescent="0.25">
      <c r="A28" s="13"/>
      <c r="B28" s="13"/>
      <c r="C28" s="14"/>
      <c r="D28" s="14"/>
    </row>
    <row r="29" spans="1:7" x14ac:dyDescent="0.25">
      <c r="A29" s="11" t="s">
        <v>16</v>
      </c>
      <c r="B29" s="13"/>
      <c r="C29" s="57" t="s">
        <v>100</v>
      </c>
      <c r="D29" s="57"/>
    </row>
    <row r="30" spans="1:7" x14ac:dyDescent="0.25">
      <c r="A30" s="13"/>
      <c r="B30" s="13"/>
      <c r="C30" s="14" t="s">
        <v>24</v>
      </c>
      <c r="D30" s="14"/>
    </row>
    <row r="31" spans="1:7" x14ac:dyDescent="0.25">
      <c r="A31" s="13"/>
      <c r="B31" s="15" t="s">
        <v>25</v>
      </c>
      <c r="C31" s="13"/>
      <c r="D31" s="13"/>
    </row>
  </sheetData>
  <mergeCells count="1">
    <mergeCell ref="B7:B8"/>
  </mergeCells>
  <pageMargins left="0.23622047244094491" right="0.23622047244094491" top="0.23622047244094491" bottom="0.23622047244094491" header="0.23622047244094491" footer="0.23622047244094491"/>
  <pageSetup paperSize="9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1:F49"/>
  <sheetViews>
    <sheetView topLeftCell="A19" zoomScale="80" zoomScaleNormal="80" workbookViewId="0">
      <selection activeCell="C6" sqref="C6"/>
    </sheetView>
  </sheetViews>
  <sheetFormatPr defaultColWidth="9.33203125" defaultRowHeight="15" x14ac:dyDescent="0.25"/>
  <cols>
    <col min="1" max="1" width="84.33203125" style="1" customWidth="1"/>
    <col min="2" max="3" width="23.5" style="1" customWidth="1"/>
    <col min="4" max="4" width="9.33203125" style="1"/>
    <col min="5" max="5" width="15.83203125" style="1" customWidth="1"/>
    <col min="6" max="6" width="13.33203125" style="1" customWidth="1"/>
    <col min="7" max="16384" width="9.33203125" style="1"/>
  </cols>
  <sheetData>
    <row r="1" spans="1:3" x14ac:dyDescent="0.25">
      <c r="A1" s="2" t="s">
        <v>98</v>
      </c>
    </row>
    <row r="3" spans="1:3" x14ac:dyDescent="0.25">
      <c r="A3" s="5" t="s">
        <v>111</v>
      </c>
    </row>
    <row r="4" spans="1:3" x14ac:dyDescent="0.25">
      <c r="A4" s="6" t="s">
        <v>95</v>
      </c>
      <c r="B4" s="16"/>
      <c r="C4" s="17"/>
    </row>
    <row r="5" spans="1:3" x14ac:dyDescent="0.25">
      <c r="A5" s="6"/>
      <c r="B5" s="16"/>
      <c r="C5" s="17"/>
    </row>
    <row r="6" spans="1:3" ht="29.25" thickBot="1" x14ac:dyDescent="0.3">
      <c r="A6" s="3"/>
      <c r="B6" s="33" t="s">
        <v>108</v>
      </c>
      <c r="C6" s="33" t="s">
        <v>107</v>
      </c>
    </row>
    <row r="7" spans="1:3" ht="15" customHeight="1" thickBot="1" x14ac:dyDescent="0.3">
      <c r="A7" s="98" t="s">
        <v>73</v>
      </c>
      <c r="B7" s="98"/>
      <c r="C7" s="98"/>
    </row>
    <row r="8" spans="1:3" ht="15" customHeight="1" thickBot="1" x14ac:dyDescent="0.3">
      <c r="A8" s="7" t="s">
        <v>74</v>
      </c>
      <c r="B8" s="77">
        <f>SUM(B9:B12)</f>
        <v>1407734</v>
      </c>
      <c r="C8" s="77">
        <f>SUM(C9:C12)</f>
        <v>877577</v>
      </c>
    </row>
    <row r="9" spans="1:3" ht="15" customHeight="1" x14ac:dyDescent="0.25">
      <c r="A9" s="1" t="s">
        <v>103</v>
      </c>
      <c r="B9" s="10">
        <v>490143</v>
      </c>
      <c r="C9" s="10">
        <v>555780</v>
      </c>
    </row>
    <row r="10" spans="1:3" ht="15" customHeight="1" x14ac:dyDescent="0.25">
      <c r="A10" s="1" t="s">
        <v>17</v>
      </c>
      <c r="B10" s="10">
        <v>904882</v>
      </c>
      <c r="C10" s="10">
        <v>315860</v>
      </c>
    </row>
    <row r="11" spans="1:3" ht="15" customHeight="1" x14ac:dyDescent="0.25">
      <c r="A11" s="1" t="s">
        <v>75</v>
      </c>
      <c r="B11" s="10">
        <v>5265</v>
      </c>
      <c r="C11" s="10">
        <v>2854</v>
      </c>
    </row>
    <row r="12" spans="1:3" ht="15" customHeight="1" thickBot="1" x14ac:dyDescent="0.3">
      <c r="A12" s="1" t="s">
        <v>8</v>
      </c>
      <c r="B12" s="10">
        <v>7444</v>
      </c>
      <c r="C12" s="10">
        <v>3083</v>
      </c>
    </row>
    <row r="13" spans="1:3" ht="15" customHeight="1" thickBot="1" x14ac:dyDescent="0.3">
      <c r="A13" s="7" t="s">
        <v>76</v>
      </c>
      <c r="B13" s="77">
        <f>SUM(B14:B19)</f>
        <v>287150</v>
      </c>
      <c r="C13" s="77">
        <f>SUM(C14:C19)</f>
        <v>283485</v>
      </c>
    </row>
    <row r="14" spans="1:3" ht="15" customHeight="1" x14ac:dyDescent="0.25">
      <c r="A14" s="1" t="s">
        <v>9</v>
      </c>
      <c r="B14" s="10">
        <v>24371</v>
      </c>
      <c r="C14" s="10">
        <v>34804</v>
      </c>
    </row>
    <row r="15" spans="1:3" ht="15" customHeight="1" x14ac:dyDescent="0.25">
      <c r="A15" s="1" t="s">
        <v>18</v>
      </c>
      <c r="B15" s="10">
        <v>44679</v>
      </c>
      <c r="C15" s="10">
        <v>35727</v>
      </c>
    </row>
    <row r="16" spans="1:3" ht="15" customHeight="1" x14ac:dyDescent="0.25">
      <c r="A16" s="1" t="s">
        <v>19</v>
      </c>
      <c r="B16" s="10">
        <v>3880</v>
      </c>
      <c r="C16" s="10">
        <v>4107</v>
      </c>
    </row>
    <row r="17" spans="1:6" ht="15" customHeight="1" x14ac:dyDescent="0.25">
      <c r="A17" s="1" t="s">
        <v>20</v>
      </c>
      <c r="B17" s="10">
        <v>57214</v>
      </c>
      <c r="C17" s="10">
        <v>124566</v>
      </c>
    </row>
    <row r="18" spans="1:6" ht="15" customHeight="1" x14ac:dyDescent="0.25">
      <c r="A18" s="1" t="s">
        <v>21</v>
      </c>
      <c r="B18" s="10">
        <v>157006</v>
      </c>
      <c r="C18" s="10">
        <v>75672</v>
      </c>
    </row>
    <row r="19" spans="1:6" ht="15" customHeight="1" thickBot="1" x14ac:dyDescent="0.3">
      <c r="A19" s="1" t="s">
        <v>10</v>
      </c>
      <c r="B19" s="10">
        <v>0</v>
      </c>
      <c r="C19" s="10">
        <v>8609</v>
      </c>
    </row>
    <row r="20" spans="1:6" ht="15" customHeight="1" thickBot="1" x14ac:dyDescent="0.3">
      <c r="A20" s="8" t="s">
        <v>77</v>
      </c>
      <c r="B20" s="77">
        <f>B8-B13</f>
        <v>1120584</v>
      </c>
      <c r="C20" s="77">
        <f>C8-C13</f>
        <v>594092</v>
      </c>
      <c r="E20" s="10"/>
      <c r="F20" s="10"/>
    </row>
    <row r="21" spans="1:6" ht="15" customHeight="1" thickBot="1" x14ac:dyDescent="0.3">
      <c r="A21" s="9" t="s">
        <v>78</v>
      </c>
      <c r="B21" s="78"/>
      <c r="C21" s="78"/>
    </row>
    <row r="22" spans="1:6" ht="15" customHeight="1" thickBot="1" x14ac:dyDescent="0.3">
      <c r="A22" s="7" t="s">
        <v>74</v>
      </c>
      <c r="B22" s="77">
        <f>SUM(B23:B24)</f>
        <v>159</v>
      </c>
      <c r="C22" s="77">
        <f>SUM(C23:C24)</f>
        <v>545498</v>
      </c>
    </row>
    <row r="23" spans="1:6" ht="15" customHeight="1" x14ac:dyDescent="0.25">
      <c r="A23" s="1" t="s">
        <v>79</v>
      </c>
      <c r="B23" s="10"/>
      <c r="C23" s="10"/>
    </row>
    <row r="24" spans="1:6" ht="15" customHeight="1" thickBot="1" x14ac:dyDescent="0.3">
      <c r="A24" s="1" t="s">
        <v>8</v>
      </c>
      <c r="B24" s="10">
        <v>159</v>
      </c>
      <c r="C24" s="10">
        <v>545498</v>
      </c>
    </row>
    <row r="25" spans="1:6" ht="15" customHeight="1" thickBot="1" x14ac:dyDescent="0.3">
      <c r="A25" s="7" t="s">
        <v>76</v>
      </c>
      <c r="B25" s="77">
        <f>SUM(B26:B28)</f>
        <v>98038</v>
      </c>
      <c r="C25" s="77">
        <f>SUM(C26:C28)</f>
        <v>134087</v>
      </c>
    </row>
    <row r="26" spans="1:6" ht="15" customHeight="1" x14ac:dyDescent="0.25">
      <c r="A26" s="1" t="s">
        <v>11</v>
      </c>
      <c r="B26" s="10">
        <v>15268</v>
      </c>
      <c r="C26" s="10">
        <v>20272</v>
      </c>
    </row>
    <row r="27" spans="1:6" ht="15" customHeight="1" x14ac:dyDescent="0.25">
      <c r="A27" s="1" t="s">
        <v>80</v>
      </c>
      <c r="B27" s="10"/>
      <c r="C27" s="10"/>
    </row>
    <row r="28" spans="1:6" ht="15" customHeight="1" thickBot="1" x14ac:dyDescent="0.3">
      <c r="A28" s="1" t="s">
        <v>10</v>
      </c>
      <c r="B28" s="79">
        <v>82770</v>
      </c>
      <c r="C28" s="79">
        <v>113815</v>
      </c>
    </row>
    <row r="29" spans="1:6" ht="15" customHeight="1" thickBot="1" x14ac:dyDescent="0.3">
      <c r="A29" s="8" t="s">
        <v>81</v>
      </c>
      <c r="B29" s="77">
        <f>B22-B25</f>
        <v>-97879</v>
      </c>
      <c r="C29" s="77">
        <f>C22-C25</f>
        <v>411411</v>
      </c>
      <c r="E29" s="10"/>
      <c r="F29" s="10"/>
    </row>
    <row r="30" spans="1:6" ht="15" customHeight="1" thickBot="1" x14ac:dyDescent="0.3">
      <c r="A30" s="9" t="s">
        <v>82</v>
      </c>
      <c r="B30" s="78"/>
      <c r="C30" s="78"/>
    </row>
    <row r="31" spans="1:6" ht="15" customHeight="1" thickBot="1" x14ac:dyDescent="0.3">
      <c r="A31" s="7" t="s">
        <v>74</v>
      </c>
      <c r="B31" s="77">
        <f>SUM(B32:B33)</f>
        <v>0</v>
      </c>
      <c r="C31" s="77">
        <f>SUM(C32:C33)</f>
        <v>2538630</v>
      </c>
    </row>
    <row r="32" spans="1:6" ht="15" customHeight="1" x14ac:dyDescent="0.25">
      <c r="A32" s="1" t="s">
        <v>13</v>
      </c>
      <c r="B32" s="10"/>
      <c r="C32" s="10">
        <v>2440000</v>
      </c>
    </row>
    <row r="33" spans="1:6" ht="15" customHeight="1" thickBot="1" x14ac:dyDescent="0.3">
      <c r="A33" s="1" t="s">
        <v>8</v>
      </c>
      <c r="B33" s="10"/>
      <c r="C33" s="10">
        <v>98630</v>
      </c>
    </row>
    <row r="34" spans="1:6" ht="15" customHeight="1" thickBot="1" x14ac:dyDescent="0.3">
      <c r="A34" s="7" t="s">
        <v>76</v>
      </c>
      <c r="B34" s="77">
        <f>SUM(B35:B36)</f>
        <v>1052313</v>
      </c>
      <c r="C34" s="77">
        <f>SUM(C35:C36)</f>
        <v>3444448</v>
      </c>
    </row>
    <row r="35" spans="1:6" ht="15" customHeight="1" x14ac:dyDescent="0.25">
      <c r="A35" s="1" t="s">
        <v>12</v>
      </c>
      <c r="B35" s="10">
        <v>585663</v>
      </c>
      <c r="C35" s="10">
        <v>585663</v>
      </c>
      <c r="E35" s="38"/>
    </row>
    <row r="36" spans="1:6" ht="15" customHeight="1" thickBot="1" x14ac:dyDescent="0.3">
      <c r="A36" s="1" t="s">
        <v>22</v>
      </c>
      <c r="B36" s="79">
        <v>466650</v>
      </c>
      <c r="C36" s="79">
        <v>2858785</v>
      </c>
    </row>
    <row r="37" spans="1:6" ht="15" customHeight="1" thickBot="1" x14ac:dyDescent="0.3">
      <c r="A37" s="8" t="s">
        <v>83</v>
      </c>
      <c r="B37" s="80">
        <f>B31-B34</f>
        <v>-1052313</v>
      </c>
      <c r="C37" s="80">
        <f>C31-C34</f>
        <v>-905818</v>
      </c>
      <c r="E37" s="10"/>
      <c r="F37" s="10"/>
    </row>
    <row r="38" spans="1:6" ht="15" customHeight="1" thickBot="1" x14ac:dyDescent="0.3">
      <c r="A38" s="8" t="s">
        <v>84</v>
      </c>
      <c r="B38" s="80">
        <v>-35</v>
      </c>
      <c r="C38" s="80">
        <v>0</v>
      </c>
      <c r="E38" s="10"/>
    </row>
    <row r="39" spans="1:6" ht="15" customHeight="1" thickBot="1" x14ac:dyDescent="0.3">
      <c r="A39" s="8" t="s">
        <v>85</v>
      </c>
      <c r="B39" s="80">
        <f>B20+B29+B37+B38</f>
        <v>-29643</v>
      </c>
      <c r="C39" s="80">
        <f>C20+C29+C37+C38</f>
        <v>99685</v>
      </c>
      <c r="E39" s="10"/>
      <c r="F39" s="10"/>
    </row>
    <row r="40" spans="1:6" ht="15" customHeight="1" thickBot="1" x14ac:dyDescent="0.3">
      <c r="A40" s="8" t="s">
        <v>86</v>
      </c>
      <c r="B40" s="80">
        <v>37279</v>
      </c>
      <c r="C40" s="80">
        <v>82162</v>
      </c>
      <c r="E40" s="10"/>
      <c r="F40" s="10"/>
    </row>
    <row r="41" spans="1:6" ht="15" customHeight="1" thickBot="1" x14ac:dyDescent="0.3">
      <c r="A41" s="8" t="s">
        <v>87</v>
      </c>
      <c r="B41" s="80">
        <f>B40+B39</f>
        <v>7636</v>
      </c>
      <c r="C41" s="80">
        <f>C40+C39</f>
        <v>181847</v>
      </c>
    </row>
    <row r="42" spans="1:6" ht="15" customHeight="1" x14ac:dyDescent="0.25">
      <c r="B42" s="40"/>
      <c r="C42" s="40"/>
    </row>
    <row r="43" spans="1:6" ht="15" customHeight="1" x14ac:dyDescent="0.25"/>
    <row r="44" spans="1:6" x14ac:dyDescent="0.25">
      <c r="A44" s="34" t="s">
        <v>23</v>
      </c>
      <c r="B44" s="35" t="s">
        <v>99</v>
      </c>
      <c r="C44" s="35"/>
    </row>
    <row r="45" spans="1:6" x14ac:dyDescent="0.25">
      <c r="A45" s="4"/>
      <c r="B45" s="36" t="s">
        <v>24</v>
      </c>
      <c r="C45" s="36"/>
    </row>
    <row r="46" spans="1:6" x14ac:dyDescent="0.25">
      <c r="A46" s="4"/>
      <c r="B46" s="36"/>
      <c r="C46" s="36"/>
    </row>
    <row r="47" spans="1:6" x14ac:dyDescent="0.25">
      <c r="A47" s="34" t="s">
        <v>16</v>
      </c>
      <c r="B47" s="35" t="s">
        <v>100</v>
      </c>
      <c r="C47" s="35"/>
    </row>
    <row r="48" spans="1:6" x14ac:dyDescent="0.25">
      <c r="A48" s="4"/>
      <c r="B48" s="36" t="s">
        <v>24</v>
      </c>
      <c r="D48" s="36"/>
    </row>
    <row r="49" spans="1:4" x14ac:dyDescent="0.25">
      <c r="A49" s="37" t="s">
        <v>25</v>
      </c>
      <c r="C49" s="4"/>
      <c r="D49" s="4"/>
    </row>
  </sheetData>
  <mergeCells count="1">
    <mergeCell ref="A7:C7"/>
  </mergeCells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F35"/>
  <sheetViews>
    <sheetView zoomScale="80" zoomScaleNormal="80" workbookViewId="0">
      <selection activeCell="B8" sqref="B8"/>
    </sheetView>
  </sheetViews>
  <sheetFormatPr defaultColWidth="24.33203125" defaultRowHeight="15" x14ac:dyDescent="0.25"/>
  <cols>
    <col min="1" max="1" width="50.5" style="1" customWidth="1"/>
    <col min="2" max="3" width="23.6640625" style="1" customWidth="1"/>
    <col min="4" max="4" width="25.83203125" style="1" customWidth="1"/>
    <col min="5" max="16384" width="24.33203125" style="1"/>
  </cols>
  <sheetData>
    <row r="1" spans="1:6" x14ac:dyDescent="0.25">
      <c r="A1" s="46" t="s">
        <v>98</v>
      </c>
    </row>
    <row r="3" spans="1:6" x14ac:dyDescent="0.25">
      <c r="A3" s="7" t="s">
        <v>112</v>
      </c>
    </row>
    <row r="4" spans="1:6" x14ac:dyDescent="0.25">
      <c r="A4" s="6" t="s">
        <v>95</v>
      </c>
    </row>
    <row r="5" spans="1:6" x14ac:dyDescent="0.25">
      <c r="D5" s="10"/>
    </row>
    <row r="6" spans="1:6" ht="43.5" thickBot="1" x14ac:dyDescent="0.3">
      <c r="A6" s="66" t="s">
        <v>88</v>
      </c>
      <c r="B6" s="67" t="s">
        <v>60</v>
      </c>
      <c r="C6" s="67" t="s">
        <v>97</v>
      </c>
      <c r="D6" s="67" t="s">
        <v>26</v>
      </c>
      <c r="E6" s="67" t="s">
        <v>7</v>
      </c>
    </row>
    <row r="7" spans="1:6" x14ac:dyDescent="0.25">
      <c r="A7" s="66" t="s">
        <v>104</v>
      </c>
      <c r="B7" s="73">
        <v>10000</v>
      </c>
      <c r="C7" s="73">
        <f>ф1!D44</f>
        <v>0</v>
      </c>
      <c r="D7" s="73">
        <v>116675</v>
      </c>
      <c r="E7" s="73">
        <f>D7+B7</f>
        <v>126675</v>
      </c>
    </row>
    <row r="8" spans="1:6" ht="15.75" thickBot="1" x14ac:dyDescent="0.3">
      <c r="A8" s="68" t="s">
        <v>89</v>
      </c>
      <c r="B8" s="74"/>
      <c r="C8" s="74"/>
      <c r="D8" s="74"/>
      <c r="E8" s="74"/>
    </row>
    <row r="9" spans="1:6" ht="15.75" thickBot="1" x14ac:dyDescent="0.3">
      <c r="A9" s="66" t="s">
        <v>90</v>
      </c>
      <c r="B9" s="75">
        <f>B7+B8</f>
        <v>10000</v>
      </c>
      <c r="C9" s="75">
        <f t="shared" ref="C9" si="0">C7+C8</f>
        <v>0</v>
      </c>
      <c r="D9" s="75">
        <f>D7+D8</f>
        <v>116675</v>
      </c>
      <c r="E9" s="75">
        <f>E7+E8</f>
        <v>126675</v>
      </c>
    </row>
    <row r="10" spans="1:6" x14ac:dyDescent="0.25">
      <c r="A10" s="66" t="s">
        <v>91</v>
      </c>
      <c r="B10" s="73">
        <f>B11+B12</f>
        <v>0</v>
      </c>
      <c r="C10" s="73">
        <f>C11+C12</f>
        <v>4210296</v>
      </c>
      <c r="D10" s="73">
        <f>D11+D12</f>
        <v>1344027</v>
      </c>
      <c r="E10" s="73">
        <f>E11+E12</f>
        <v>5554323</v>
      </c>
    </row>
    <row r="11" spans="1:6" x14ac:dyDescent="0.25">
      <c r="A11" s="68" t="s">
        <v>92</v>
      </c>
      <c r="B11" s="76"/>
      <c r="C11" s="76"/>
      <c r="D11" s="76">
        <v>1344027</v>
      </c>
      <c r="E11" s="76">
        <f>D11</f>
        <v>1344027</v>
      </c>
    </row>
    <row r="12" spans="1:6" ht="30.75" thickBot="1" x14ac:dyDescent="0.3">
      <c r="A12" s="68" t="s">
        <v>105</v>
      </c>
      <c r="B12" s="75"/>
      <c r="C12" s="74">
        <f>ф1!C44</f>
        <v>4210296</v>
      </c>
      <c r="D12" s="74"/>
      <c r="E12" s="74">
        <f>C12</f>
        <v>4210296</v>
      </c>
    </row>
    <row r="13" spans="1:6" x14ac:dyDescent="0.25">
      <c r="A13" s="66" t="s">
        <v>113</v>
      </c>
      <c r="B13" s="73">
        <f>B10+B9</f>
        <v>10000</v>
      </c>
      <c r="C13" s="73">
        <f>C10+C9</f>
        <v>4210296</v>
      </c>
      <c r="D13" s="73">
        <f>D10+D9</f>
        <v>1460702</v>
      </c>
      <c r="E13" s="73">
        <f>E10+E9</f>
        <v>5680998</v>
      </c>
      <c r="F13" s="10"/>
    </row>
    <row r="14" spans="1:6" s="69" customFormat="1" x14ac:dyDescent="0.25">
      <c r="D14" s="70"/>
      <c r="E14" s="71"/>
    </row>
    <row r="15" spans="1:6" x14ac:dyDescent="0.25">
      <c r="D15" s="40"/>
      <c r="E15" s="40"/>
    </row>
    <row r="17" spans="1:5" x14ac:dyDescent="0.25">
      <c r="A17" s="34" t="s">
        <v>23</v>
      </c>
      <c r="B17" s="4"/>
      <c r="C17" s="4"/>
      <c r="D17" s="72" t="s">
        <v>99</v>
      </c>
      <c r="E17" s="72"/>
    </row>
    <row r="18" spans="1:5" x14ac:dyDescent="0.25">
      <c r="A18" s="4"/>
      <c r="B18" s="4"/>
      <c r="C18" s="4"/>
      <c r="D18" s="36" t="s">
        <v>24</v>
      </c>
      <c r="E18" s="36"/>
    </row>
    <row r="19" spans="1:5" x14ac:dyDescent="0.25">
      <c r="A19" s="4"/>
      <c r="B19" s="4"/>
      <c r="C19" s="4"/>
      <c r="D19" s="36"/>
      <c r="E19" s="36"/>
    </row>
    <row r="20" spans="1:5" x14ac:dyDescent="0.25">
      <c r="A20" s="34" t="s">
        <v>16</v>
      </c>
      <c r="B20" s="4"/>
      <c r="C20" s="4"/>
      <c r="D20" s="72" t="s">
        <v>100</v>
      </c>
      <c r="E20" s="72"/>
    </row>
    <row r="21" spans="1:5" x14ac:dyDescent="0.25">
      <c r="A21" s="4"/>
      <c r="B21" s="4"/>
      <c r="C21" s="4"/>
      <c r="D21" s="36" t="s">
        <v>24</v>
      </c>
      <c r="E21" s="36"/>
    </row>
    <row r="22" spans="1:5" x14ac:dyDescent="0.25">
      <c r="A22" s="4"/>
      <c r="B22" s="37" t="s">
        <v>25</v>
      </c>
      <c r="C22" s="37"/>
      <c r="D22" s="4"/>
      <c r="E22" s="4"/>
    </row>
    <row r="34" spans="4:4" x14ac:dyDescent="0.25">
      <c r="D34" s="60"/>
    </row>
    <row r="35" spans="4:4" x14ac:dyDescent="0.25">
      <c r="D35" s="65"/>
    </row>
  </sheetData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ф1!Область_печати</vt:lpstr>
      <vt:lpstr>ф2!Область_печати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Самарцева</dc:creator>
  <cp:lastModifiedBy>Дилара Селезнева</cp:lastModifiedBy>
  <cp:lastPrinted>2023-11-06T09:02:30Z</cp:lastPrinted>
  <dcterms:created xsi:type="dcterms:W3CDTF">2020-05-21T16:09:29Z</dcterms:created>
  <dcterms:modified xsi:type="dcterms:W3CDTF">2023-11-07T05:23:03Z</dcterms:modified>
</cp:coreProperties>
</file>