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2.12.2014 kopia\Рабочая папка\Айкарааул Керегетас\АЙ КАРААУЛ\Фин отчетоность 2017\"/>
    </mc:Choice>
  </mc:AlternateContent>
  <bookViews>
    <workbookView xWindow="0" yWindow="0" windowWidth="16380" windowHeight="8190" tabRatio="687" activeTab="3"/>
  </bookViews>
  <sheets>
    <sheet name="Баланс" sheetId="1" r:id="rId1"/>
    <sheet name="ОПиУ" sheetId="2" r:id="rId2"/>
    <sheet name="отчет о ДДС" sheetId="3" r:id="rId3"/>
    <sheet name="отч о капитале" sheetId="4" r:id="rId4"/>
  </sheets>
  <calcPr calcId="152511" calcMode="manual"/>
</workbook>
</file>

<file path=xl/calcChain.xml><?xml version="1.0" encoding="utf-8"?>
<calcChain xmlns="http://schemas.openxmlformats.org/spreadsheetml/2006/main">
  <c r="C23" i="3" l="1"/>
  <c r="C22" i="3" l="1"/>
  <c r="C21" i="3" l="1"/>
  <c r="C47" i="3"/>
  <c r="C13" i="4" l="1"/>
  <c r="D77" i="1" l="1"/>
  <c r="E77" i="1"/>
  <c r="D78" i="1"/>
  <c r="E78" i="1"/>
  <c r="C27" i="3" l="1"/>
  <c r="C26" i="3"/>
  <c r="C18" i="3"/>
  <c r="C70" i="3"/>
  <c r="C63" i="3"/>
  <c r="C61" i="3"/>
  <c r="C24" i="3"/>
  <c r="E14" i="2" l="1"/>
  <c r="E13" i="2"/>
  <c r="E15" i="2"/>
  <c r="D51" i="1"/>
  <c r="D72" i="1"/>
  <c r="D48" i="1"/>
  <c r="E22" i="1" l="1"/>
  <c r="E25" i="1" l="1"/>
  <c r="E16" i="1"/>
  <c r="E72" i="1"/>
  <c r="G44" i="4" s="1"/>
  <c r="G46" i="4" s="1"/>
  <c r="E37" i="1"/>
  <c r="E24" i="1"/>
  <c r="C19" i="3" l="1"/>
  <c r="G13" i="4" l="1"/>
  <c r="G60" i="4" l="1"/>
  <c r="H60" i="4" l="1"/>
  <c r="F60" i="4"/>
  <c r="E60" i="4"/>
  <c r="D60" i="4"/>
  <c r="C60" i="4"/>
  <c r="H49" i="4"/>
  <c r="H47" i="4" s="1"/>
  <c r="G49" i="4"/>
  <c r="F49" i="4"/>
  <c r="E49" i="4"/>
  <c r="D49" i="4"/>
  <c r="D47" i="4" s="1"/>
  <c r="C49" i="4"/>
  <c r="C47" i="4" s="1"/>
  <c r="F47" i="4"/>
  <c r="E47" i="4"/>
  <c r="C46" i="4"/>
  <c r="H27" i="4"/>
  <c r="G27" i="4"/>
  <c r="F27" i="4"/>
  <c r="E27" i="4"/>
  <c r="D27" i="4"/>
  <c r="C27" i="4"/>
  <c r="H16" i="4"/>
  <c r="H14" i="4" s="1"/>
  <c r="G16" i="4"/>
  <c r="G14" i="4" s="1"/>
  <c r="F16" i="4"/>
  <c r="F14" i="4" s="1"/>
  <c r="E16" i="4"/>
  <c r="E14" i="4" s="1"/>
  <c r="D16" i="4"/>
  <c r="D14" i="4" s="1"/>
  <c r="C16" i="4"/>
  <c r="C14" i="4" s="1"/>
  <c r="I15" i="4"/>
  <c r="H13" i="4"/>
  <c r="F13" i="4"/>
  <c r="E13" i="4"/>
  <c r="D13" i="4"/>
  <c r="I11" i="4"/>
  <c r="F44" i="4" l="1"/>
  <c r="F46" i="4" s="1"/>
  <c r="F75" i="4" s="1"/>
  <c r="H42" i="4"/>
  <c r="F42" i="4"/>
  <c r="I60" i="4"/>
  <c r="D42" i="4"/>
  <c r="H44" i="4"/>
  <c r="H46" i="4" s="1"/>
  <c r="H75" i="4" s="1"/>
  <c r="I16" i="4"/>
  <c r="I49" i="4"/>
  <c r="D44" i="4"/>
  <c r="C75" i="4"/>
  <c r="I27" i="4"/>
  <c r="C42" i="4"/>
  <c r="G42" i="4"/>
  <c r="I14" i="4"/>
  <c r="I13" i="4"/>
  <c r="E42" i="4"/>
  <c r="E44" i="4"/>
  <c r="E46" i="4" s="1"/>
  <c r="E75" i="4" s="1"/>
  <c r="I44" i="4" l="1"/>
  <c r="D46" i="4"/>
  <c r="D75" i="4" s="1"/>
  <c r="I42" i="4"/>
  <c r="I46" i="4" l="1"/>
  <c r="D64" i="3"/>
  <c r="C64" i="3"/>
  <c r="D58" i="3"/>
  <c r="C58" i="3"/>
  <c r="C71" i="3" s="1"/>
  <c r="D43" i="3"/>
  <c r="C43" i="3"/>
  <c r="C56" i="3" s="1"/>
  <c r="D30" i="3"/>
  <c r="C30" i="3"/>
  <c r="D19" i="3"/>
  <c r="D11" i="3"/>
  <c r="C11" i="3"/>
  <c r="F29" i="2"/>
  <c r="E29" i="2"/>
  <c r="F11" i="2"/>
  <c r="F16" i="2" s="1"/>
  <c r="F22" i="2" s="1"/>
  <c r="F24" i="2" s="1"/>
  <c r="F26" i="2" s="1"/>
  <c r="F42" i="2" s="1"/>
  <c r="F49" i="2" s="1"/>
  <c r="F46" i="2" s="1"/>
  <c r="E11" i="2"/>
  <c r="E16" i="2" s="1"/>
  <c r="E22" i="2" s="1"/>
  <c r="E24" i="2" s="1"/>
  <c r="E26" i="2" s="1"/>
  <c r="E73" i="1"/>
  <c r="E75" i="1" s="1"/>
  <c r="D73" i="1"/>
  <c r="D75" i="1" s="1"/>
  <c r="E66" i="1"/>
  <c r="D66" i="1"/>
  <c r="D71" i="3" l="1"/>
  <c r="D56" i="3"/>
  <c r="E42" i="2"/>
  <c r="D28" i="3"/>
  <c r="C28" i="3"/>
  <c r="C73" i="3" s="1"/>
  <c r="C75" i="3" s="1"/>
  <c r="E56" i="1"/>
  <c r="D56" i="1"/>
  <c r="E43" i="1"/>
  <c r="D43" i="1"/>
  <c r="E26" i="1"/>
  <c r="D26" i="1"/>
  <c r="E49" i="2" l="1"/>
  <c r="E46" i="2" s="1"/>
  <c r="G48" i="4"/>
  <c r="D73" i="3"/>
  <c r="D75" i="3" s="1"/>
  <c r="D44" i="1"/>
  <c r="E44" i="1"/>
  <c r="G47" i="4" l="1"/>
  <c r="I48" i="4"/>
  <c r="G75" i="4" l="1"/>
  <c r="I75" i="4" s="1"/>
  <c r="I47" i="4"/>
</calcChain>
</file>

<file path=xl/sharedStrings.xml><?xml version="1.0" encoding="utf-8"?>
<sst xmlns="http://schemas.openxmlformats.org/spreadsheetml/2006/main" count="415" uniqueCount="290">
  <si>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</si>
  <si>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</si>
  <si>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</si>
  <si>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</si>
  <si>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</si>
  <si>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</si>
  <si>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</si>
  <si>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</si>
  <si>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</si>
  <si>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</si>
  <si>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</si>
  <si>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</si>
  <si>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</si>
  <si>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</si>
  <si>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</si>
  <si>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</si>
  <si>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</si>
  <si>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</si>
  <si>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</si>
  <si>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</si>
  <si>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</si>
  <si>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</si>
  <si>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</si>
  <si>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</si>
  <si>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</si>
  <si>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</si>
  <si>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</si>
  <si>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</si>
  <si>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</si>
  <si>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</si>
  <si>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</si>
  <si>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</si>
  <si>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</si>
  <si>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</si>
  <si>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</si>
  <si>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</si>
  <si>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</si>
  <si>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</si>
  <si>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</si>
  <si>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</si>
  <si>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</si>
  <si>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</si>
  <si>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</si>
  <si>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</si>
  <si>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</si>
  <si>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</si>
  <si>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</si>
  <si>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</si>
  <si>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</si>
  <si>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</si>
  <si>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</si>
  <si>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</si>
  <si>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</si>
  <si>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</si>
  <si>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</si>
  <si>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</si>
  <si>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</si>
  <si>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</si>
  <si>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</si>
  <si>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</si>
  <si>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</si>
  <si>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</si>
  <si>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</si>
  <si>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</si>
  <si>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</si>
  <si>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</si>
  <si>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</si>
  <si>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</si>
  <si>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</si>
  <si>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</si>
  <si>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</si>
  <si>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</si>
  <si>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</si>
  <si>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</si>
  <si>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</si>
  <si>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</si>
  <si>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</si>
  <si>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</si>
  <si>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</si>
  <si>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</si>
  <si>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</si>
  <si>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</si>
  <si>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</si>
  <si>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</si>
  <si>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</si>
  <si>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</si>
  <si>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</si>
  <si>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</si>
  <si>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</si>
  <si>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</si>
  <si>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</si>
  <si>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</si>
  <si>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</si>
  <si>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</si>
  <si>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</si>
  <si>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</si>
  <si>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</si>
  <si>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</si>
  <si>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</si>
  <si>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</si>
  <si>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</si>
  <si>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</si>
  <si>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</si>
  <si>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</si>
  <si>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</si>
  <si>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</si>
  <si>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</si>
  <si>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</si>
  <si>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</si>
  <si>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</si>
  <si>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</si>
  <si>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</si>
  <si>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</si>
  <si>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</si>
  <si>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</si>
  <si>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</si>
  <si>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</si>
  <si>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</si>
  <si>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</si>
  <si>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</si>
  <si>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</si>
  <si>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</si>
  <si>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</si>
  <si>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</si>
  <si>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</si>
  <si>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</si>
  <si>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</si>
  <si>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</si>
  <si>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</si>
  <si>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Форма 3</t>
  </si>
  <si>
    <t>Отчет о движении денежных средств (прямой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</si>
  <si>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</si>
  <si>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</si>
  <si>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</si>
  <si>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</si>
  <si>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</si>
  <si>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</si>
  <si>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</si>
  <si>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</si>
  <si>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</si>
  <si>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</si>
  <si>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</si>
  <si>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</si>
  <si>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</si>
  <si>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</si>
  <si>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</si>
  <si>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</si>
  <si>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</si>
  <si>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</si>
  <si>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</si>
  <si>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</si>
  <si>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</si>
  <si>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</si>
  <si>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</si>
  <si>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</si>
  <si>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</si>
  <si>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</si>
  <si>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</si>
  <si>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</si>
  <si>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</si>
  <si>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</si>
  <si>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</si>
  <si>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</si>
  <si>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</si>
  <si>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</si>
  <si>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</si>
  <si>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</si>
  <si>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</si>
  <si>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</si>
  <si>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</si>
  <si>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</si>
  <si>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</si>
  <si>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</si>
  <si>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</si>
  <si>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</si>
  <si>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</si>
  <si>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</si>
  <si>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</si>
  <si>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</si>
  <si>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</si>
  <si>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</si>
  <si>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</si>
  <si>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</si>
  <si>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</si>
  <si>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</si>
  <si>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</si>
  <si>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</si>
  <si>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</si>
  <si>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</si>
  <si>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</si>
  <si>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</si>
  <si>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</si>
  <si>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</si>
  <si>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</si>
  <si>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</si>
  <si>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</si>
  <si>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</si>
  <si>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</si>
  <si>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</si>
  <si>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</si>
  <si>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</si>
  <si>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</si>
  <si>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</si>
  <si>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</si>
  <si>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</si>
  <si>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</si>
  <si>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</si>
  <si>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</si>
  <si>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</si>
  <si>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</si>
  <si>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</si>
  <si>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</si>
  <si>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</si>
  <si>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</si>
  <si>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</si>
  <si>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</si>
  <si>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</si>
  <si>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Форма 4</t>
  </si>
  <si>
    <t>Наименование организации:</t>
  </si>
  <si>
    <t>Юридический адрес:</t>
  </si>
  <si>
    <t>Отчет об изменениях в капитале</t>
  </si>
  <si>
    <t>в  тыс.тенге</t>
  </si>
  <si>
    <t>Наименование компонентов</t>
  </si>
  <si>
    <t>Капитал материнской организации</t>
  </si>
  <si>
    <t>Доля неконтроли-рующих собственников</t>
  </si>
  <si>
    <t>Итого капитал</t>
  </si>
  <si>
    <t>Нераспределенная прибыль</t>
  </si>
  <si>
    <t>Изменение в учетной политике</t>
  </si>
  <si>
    <t>Пересчитанное сальдо (строка 010+/строка 011)</t>
  </si>
  <si>
    <t>Общая совокупная прибыль, всего(строка 210 + строка 220):</t>
  </si>
  <si>
    <t>Прочая совокупная прибыль, всего (сумма строк с 221 по 229)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</si>
  <si>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</si>
  <si>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</si>
  <si>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</si>
  <si>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</si>
  <si>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</si>
  <si>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</si>
  <si>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</si>
  <si>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</si>
  <si>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</si>
  <si>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</si>
  <si>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</si>
  <si>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</si>
  <si>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</si>
  <si>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</si>
  <si>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</si>
  <si>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</si>
  <si>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</si>
  <si>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</si>
  <si>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</si>
  <si>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</si>
  <si>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</si>
  <si>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</si>
  <si>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</si>
  <si>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</si>
  <si>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Деятельность по проведению геологической разведки и изысканий (без научных исследований и разработок)</t>
  </si>
  <si>
    <t>АО "Ай Карааул"</t>
  </si>
  <si>
    <t>Акционерное общество</t>
  </si>
  <si>
    <r>
      <t>Наименование организации</t>
    </r>
    <r>
      <rPr>
        <b/>
        <sz val="10"/>
        <rFont val="Arial Cyr"/>
        <family val="2"/>
        <charset val="204"/>
      </rPr>
      <t xml:space="preserve">: </t>
    </r>
    <r>
      <rPr>
        <u/>
        <sz val="10"/>
        <rFont val="Arial Cyr"/>
        <charset val="204"/>
      </rPr>
      <t>АО "Ай Карааул"</t>
    </r>
  </si>
  <si>
    <t>399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</si>
  <si>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</si>
  <si>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</si>
  <si>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</si>
  <si>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</si>
  <si>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</si>
  <si>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r>
      <t xml:space="preserve">Юридический адрес: </t>
    </r>
    <r>
      <rPr>
        <u/>
        <sz val="10"/>
        <rFont val="Arial Cyr"/>
        <charset val="204"/>
      </rPr>
      <t>Казахстан, 050000, г. Алматы, ул.Толе би, д.63</t>
    </r>
  </si>
  <si>
    <t>среднего</t>
  </si>
  <si>
    <t>Форма собственности:</t>
  </si>
  <si>
    <t>частная</t>
  </si>
  <si>
    <t>За отчетный период</t>
  </si>
  <si>
    <t>Отчет о финансовом положении</t>
  </si>
  <si>
    <t>Отчет о совокупном доходе</t>
  </si>
  <si>
    <t>19 чел</t>
  </si>
  <si>
    <t>Сальдо на 1 января 2016 г.</t>
  </si>
  <si>
    <t xml:space="preserve">Сальдо на 1 января 2017г. </t>
  </si>
  <si>
    <t>Сиранов А. Б.</t>
  </si>
  <si>
    <t>Карабаева Д.Т.</t>
  </si>
  <si>
    <t>Прибыль (убыток) за период (6 месяцев)</t>
  </si>
  <si>
    <t>Балансовая стоимость одной простой акции, в тенге</t>
  </si>
  <si>
    <t>За аналогичный период предыдущего года</t>
  </si>
  <si>
    <t>Текущие налоговые обязательства  по подоходному налогу</t>
  </si>
  <si>
    <t>По состоянию за период, закончившийся "30" сентября 2017 года</t>
  </si>
  <si>
    <t>Сиранов А.Б.</t>
  </si>
  <si>
    <t>Прибыль (убыток) за период (9 месяцев)</t>
  </si>
  <si>
    <t>Сальдо на 30 сентября 2016г. (строка 100 + строка 200 + строка 300)</t>
  </si>
  <si>
    <t>Сальдо на 30 сентября 2017г.(строка 500 + строка 600 + строка 700)</t>
  </si>
  <si>
    <t xml:space="preserve">По состоянию на "30" сентября 2017 года </t>
  </si>
  <si>
    <r>
      <t xml:space="preserve">Форма отчетности: </t>
    </r>
    <r>
      <rPr>
        <i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>/</t>
    </r>
    <r>
      <rPr>
        <i/>
        <strike/>
        <sz val="10"/>
        <rFont val="Arial Cyr"/>
        <charset val="204"/>
      </rPr>
      <t>неконсолидированная</t>
    </r>
    <r>
      <rPr>
        <i/>
        <sz val="10"/>
        <rFont val="Arial Cyr"/>
        <charset val="204"/>
      </rPr>
      <t xml:space="preserve"> (</t>
    </r>
    <r>
      <rPr>
        <i/>
        <sz val="10"/>
        <rFont val="Arial Cyr"/>
        <family val="2"/>
        <charset val="204"/>
      </rPr>
      <t xml:space="preserve">не нужное зачеркнуть)   </t>
    </r>
  </si>
  <si>
    <t>На конец отчетного периода</t>
  </si>
  <si>
    <t>На начало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</si>
</sst>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#,"/>
  </numFmts>
  <fonts count="19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0" fontId="6" fillId="0" borderId="0" xfId="0" applyFont="1"/>
    <xf numFmtId="49" fontId="6" fillId="0" borderId="0" xfId="0" applyNumberFormat="1" applyFont="1"/>
    <xf numFmtId="4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1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0" fillId="0" borderId="13" xfId="0" applyBorder="1"/>
    <xf numFmtId="0" fontId="4" fillId="0" borderId="14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5" xfId="0" applyBorder="1"/>
    <xf numFmtId="0" fontId="4" fillId="0" borderId="16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top" wrapText="1"/>
    </xf>
    <xf numFmtId="49" fontId="4" fillId="0" borderId="28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0" fillId="0" borderId="0" xfId="0" applyFont="1" applyAlignment="1"/>
    <xf numFmtId="0" fontId="13" fillId="0" borderId="0" xfId="0" applyFont="1" applyAlignment="1"/>
    <xf numFmtId="164" fontId="4" fillId="0" borderId="12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3" fillId="0" borderId="25" xfId="0" applyFont="1" applyBorder="1" applyAlignment="1">
      <alignment vertical="top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vertical="top" wrapText="1"/>
    </xf>
    <xf numFmtId="49" fontId="4" fillId="0" borderId="30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3" fillId="2" borderId="18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5" fillId="0" borderId="38" xfId="0" applyFont="1" applyBorder="1" applyAlignment="1">
      <alignment vertical="top" wrapText="1"/>
    </xf>
    <xf numFmtId="49" fontId="4" fillId="0" borderId="39" xfId="0" applyNumberFormat="1" applyFont="1" applyBorder="1" applyAlignment="1">
      <alignment horizontal="center" vertical="top" wrapText="1"/>
    </xf>
    <xf numFmtId="49" fontId="4" fillId="0" borderId="37" xfId="0" applyNumberFormat="1" applyFont="1" applyBorder="1" applyAlignment="1">
      <alignment horizontal="center" vertical="top" wrapText="1"/>
    </xf>
    <xf numFmtId="0" fontId="3" fillId="3" borderId="41" xfId="0" applyFont="1" applyFill="1" applyBorder="1" applyAlignment="1">
      <alignment horizontal="center" vertical="center" wrapText="1"/>
    </xf>
    <xf numFmtId="49" fontId="3" fillId="3" borderId="42" xfId="0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5" fillId="0" borderId="46" xfId="0" applyFont="1" applyBorder="1" applyAlignment="1">
      <alignment vertical="top" wrapText="1"/>
    </xf>
    <xf numFmtId="49" fontId="4" fillId="0" borderId="47" xfId="0" applyNumberFormat="1" applyFont="1" applyBorder="1" applyAlignment="1">
      <alignment horizontal="center" vertical="top" wrapText="1"/>
    </xf>
    <xf numFmtId="0" fontId="5" fillId="0" borderId="49" xfId="0" applyFont="1" applyBorder="1" applyAlignment="1">
      <alignment vertical="top" wrapText="1"/>
    </xf>
    <xf numFmtId="0" fontId="4" fillId="0" borderId="41" xfId="0" applyFont="1" applyBorder="1" applyAlignment="1">
      <alignment vertical="top" wrapText="1"/>
    </xf>
    <xf numFmtId="49" fontId="4" fillId="0" borderId="42" xfId="0" applyNumberFormat="1" applyFont="1" applyBorder="1" applyAlignment="1">
      <alignment horizontal="center" vertical="top" wrapText="1"/>
    </xf>
    <xf numFmtId="0" fontId="4" fillId="0" borderId="46" xfId="0" applyFont="1" applyBorder="1" applyAlignment="1">
      <alignment vertical="top" wrapText="1"/>
    </xf>
    <xf numFmtId="0" fontId="5" fillId="0" borderId="51" xfId="0" applyFont="1" applyBorder="1" applyAlignment="1">
      <alignment vertical="top" wrapText="1"/>
    </xf>
    <xf numFmtId="49" fontId="5" fillId="0" borderId="37" xfId="0" applyNumberFormat="1" applyFont="1" applyBorder="1" applyAlignment="1">
      <alignment horizontal="center" vertical="top" wrapText="1"/>
    </xf>
    <xf numFmtId="0" fontId="3" fillId="0" borderId="44" xfId="0" applyFont="1" applyBorder="1" applyAlignment="1">
      <alignment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3" fillId="4" borderId="8" xfId="0" applyNumberFormat="1" applyFont="1" applyFill="1" applyBorder="1" applyAlignment="1">
      <alignment horizontal="center" vertical="top" wrapText="1"/>
    </xf>
    <xf numFmtId="3" fontId="4" fillId="4" borderId="8" xfId="0" applyNumberFormat="1" applyFont="1" applyFill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43" xfId="0" applyNumberFormat="1" applyFont="1" applyBorder="1" applyAlignment="1">
      <alignment horizontal="center" vertical="top" wrapText="1"/>
    </xf>
    <xf numFmtId="3" fontId="4" fillId="0" borderId="37" xfId="0" applyNumberFormat="1" applyFont="1" applyBorder="1" applyAlignment="1">
      <alignment horizontal="center" vertical="top" wrapText="1"/>
    </xf>
    <xf numFmtId="3" fontId="4" fillId="0" borderId="45" xfId="0" applyNumberFormat="1" applyFont="1" applyBorder="1" applyAlignment="1">
      <alignment horizontal="center" vertical="top" wrapText="1"/>
    </xf>
    <xf numFmtId="3" fontId="4" fillId="0" borderId="47" xfId="0" applyNumberFormat="1" applyFont="1" applyBorder="1" applyAlignment="1">
      <alignment horizontal="center" vertical="top" wrapText="1"/>
    </xf>
    <xf numFmtId="3" fontId="4" fillId="0" borderId="48" xfId="0" applyNumberFormat="1" applyFont="1" applyBorder="1" applyAlignment="1">
      <alignment horizontal="center" vertical="top" wrapText="1"/>
    </xf>
    <xf numFmtId="3" fontId="3" fillId="0" borderId="50" xfId="0" applyNumberFormat="1" applyFont="1" applyBorder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52" xfId="0" applyNumberFormat="1" applyFont="1" applyBorder="1" applyAlignment="1">
      <alignment horizontal="center" vertical="top" wrapText="1"/>
    </xf>
    <xf numFmtId="3" fontId="3" fillId="3" borderId="42" xfId="0" applyNumberFormat="1" applyFont="1" applyFill="1" applyBorder="1" applyAlignment="1">
      <alignment horizontal="center" vertical="center" wrapText="1"/>
    </xf>
    <xf numFmtId="3" fontId="3" fillId="3" borderId="43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center" vertical="top" wrapText="1"/>
    </xf>
    <xf numFmtId="3" fontId="3" fillId="0" borderId="40" xfId="0" applyNumberFormat="1" applyFont="1" applyBorder="1" applyAlignment="1">
      <alignment horizontal="center" vertical="top" wrapText="1"/>
    </xf>
    <xf numFmtId="3" fontId="3" fillId="2" borderId="32" xfId="0" applyNumberFormat="1" applyFont="1" applyFill="1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0" borderId="37" xfId="0" applyNumberFormat="1" applyFont="1" applyBorder="1" applyAlignment="1">
      <alignment horizontal="center" vertical="top" wrapText="1"/>
    </xf>
    <xf numFmtId="3" fontId="3" fillId="0" borderId="45" xfId="0" applyNumberFormat="1" applyFont="1" applyBorder="1" applyAlignment="1">
      <alignment horizontal="center" vertical="top" wrapText="1"/>
    </xf>
    <xf numFmtId="3" fontId="3" fillId="0" borderId="47" xfId="0" applyNumberFormat="1" applyFont="1" applyBorder="1" applyAlignment="1">
      <alignment horizontal="center" vertical="top" wrapText="1"/>
    </xf>
    <xf numFmtId="3" fontId="3" fillId="0" borderId="48" xfId="0" applyNumberFormat="1" applyFont="1" applyBorder="1" applyAlignment="1">
      <alignment horizontal="center" vertical="top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12" fillId="0" borderId="0" xfId="0" applyNumberFormat="1" applyFont="1" applyAlignment="1">
      <alignment horizontal="center" vertical="top"/>
    </xf>
    <xf numFmtId="3" fontId="3" fillId="0" borderId="35" xfId="0" applyNumberFormat="1" applyFont="1" applyBorder="1" applyAlignment="1">
      <alignment horizontal="center" vertical="top" wrapText="1"/>
    </xf>
    <xf numFmtId="3" fontId="4" fillId="0" borderId="37" xfId="0" applyNumberFormat="1" applyFont="1" applyFill="1" applyBorder="1" applyAlignment="1">
      <alignment horizontal="center" vertical="top" wrapText="1"/>
    </xf>
    <xf numFmtId="3" fontId="4" fillId="0" borderId="45" xfId="0" applyNumberFormat="1" applyFont="1" applyFill="1" applyBorder="1" applyAlignment="1">
      <alignment horizontal="center" vertical="top" wrapText="1"/>
    </xf>
    <xf numFmtId="3" fontId="4" fillId="0" borderId="26" xfId="0" applyNumberFormat="1" applyFont="1" applyBorder="1" applyAlignment="1">
      <alignment horizontal="center" vertical="top" wrapText="1"/>
    </xf>
    <xf numFmtId="3" fontId="3" fillId="0" borderId="29" xfId="0" applyNumberFormat="1" applyFont="1" applyBorder="1" applyAlignment="1">
      <alignment horizontal="center" vertical="top" wrapText="1"/>
    </xf>
    <xf numFmtId="3" fontId="3" fillId="0" borderId="23" xfId="0" applyNumberFormat="1" applyFont="1" applyBorder="1" applyAlignment="1">
      <alignment horizontal="center" vertical="top" wrapText="1"/>
    </xf>
    <xf numFmtId="3" fontId="3" fillId="0" borderId="24" xfId="0" applyNumberFormat="1" applyFont="1" applyBorder="1" applyAlignment="1">
      <alignment horizontal="center" vertical="top" wrapText="1"/>
    </xf>
    <xf numFmtId="3" fontId="4" fillId="0" borderId="8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0" fontId="15" fillId="0" borderId="0" xfId="0" applyFont="1"/>
    <xf numFmtId="49" fontId="15" fillId="0" borderId="0" xfId="0" applyNumberFormat="1" applyFont="1"/>
    <xf numFmtId="0" fontId="3" fillId="2" borderId="4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left"/>
    </xf>
    <xf numFmtId="3" fontId="4" fillId="0" borderId="26" xfId="0" applyNumberFormat="1" applyFont="1" applyFill="1" applyBorder="1" applyAlignment="1">
      <alignment horizontal="center" vertical="top" wrapText="1"/>
    </xf>
    <xf numFmtId="3" fontId="12" fillId="0" borderId="45" xfId="0" applyNumberFormat="1" applyFont="1" applyBorder="1" applyAlignment="1">
      <alignment horizontal="center" vertical="top"/>
    </xf>
    <xf numFmtId="1" fontId="14" fillId="0" borderId="0" xfId="0" applyNumberFormat="1" applyFont="1" applyAlignment="1">
      <alignment horizontal="center" vertical="center"/>
    </xf>
    <xf numFmtId="0" fontId="0" fillId="0" borderId="0" xfId="0" applyFill="1"/>
    <xf numFmtId="3" fontId="4" fillId="0" borderId="42" xfId="0" applyNumberFormat="1" applyFont="1" applyFill="1" applyBorder="1" applyAlignment="1">
      <alignment horizontal="center" vertical="top" wrapText="1"/>
    </xf>
    <xf numFmtId="3" fontId="4" fillId="0" borderId="47" xfId="0" applyNumberFormat="1" applyFont="1" applyFill="1" applyBorder="1" applyAlignment="1">
      <alignment horizontal="center" vertical="top" wrapText="1"/>
    </xf>
    <xf numFmtId="3" fontId="3" fillId="0" borderId="12" xfId="0" applyNumberFormat="1" applyFont="1" applyFill="1" applyBorder="1" applyAlignment="1">
      <alignment horizontal="center" vertical="top" wrapText="1"/>
    </xf>
    <xf numFmtId="165" fontId="4" fillId="0" borderId="8" xfId="0" applyNumberFormat="1" applyFont="1" applyBorder="1" applyAlignment="1">
      <alignment horizontal="center" vertical="top" wrapText="1"/>
    </xf>
    <xf numFmtId="165" fontId="3" fillId="0" borderId="23" xfId="0" applyNumberFormat="1" applyFont="1" applyBorder="1" applyAlignment="1">
      <alignment horizontal="center" vertical="top" wrapText="1"/>
    </xf>
    <xf numFmtId="165" fontId="4" fillId="6" borderId="8" xfId="0" applyNumberFormat="1" applyFont="1" applyFill="1" applyBorder="1" applyAlignment="1">
      <alignment horizontal="center" vertical="top" wrapText="1"/>
    </xf>
    <xf numFmtId="165" fontId="3" fillId="0" borderId="28" xfId="0" applyNumberFormat="1" applyFont="1" applyBorder="1" applyAlignment="1">
      <alignment horizontal="center" vertical="top" wrapText="1"/>
    </xf>
    <xf numFmtId="165" fontId="4" fillId="0" borderId="8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top" wrapText="1"/>
    </xf>
    <xf numFmtId="165" fontId="3" fillId="0" borderId="37" xfId="0" applyNumberFormat="1" applyFont="1" applyBorder="1" applyAlignment="1">
      <alignment horizontal="center" vertical="top" wrapText="1"/>
    </xf>
    <xf numFmtId="165" fontId="4" fillId="0" borderId="37" xfId="0" applyNumberFormat="1" applyFont="1" applyBorder="1" applyAlignment="1">
      <alignment horizontal="center" vertical="top" wrapText="1"/>
    </xf>
    <xf numFmtId="165" fontId="4" fillId="0" borderId="37" xfId="0" applyNumberFormat="1" applyFont="1" applyFill="1" applyBorder="1" applyAlignment="1">
      <alignment horizontal="center" vertical="top" wrapText="1"/>
    </xf>
    <xf numFmtId="165" fontId="4" fillId="0" borderId="47" xfId="0" applyNumberFormat="1" applyFont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164" fontId="0" fillId="0" borderId="0" xfId="0" applyNumberFormat="1" applyFill="1"/>
    <xf numFmtId="49" fontId="0" fillId="0" borderId="0" xfId="0" applyNumberFormat="1" applyFill="1"/>
    <xf numFmtId="0" fontId="5" fillId="0" borderId="54" xfId="0" applyFont="1" applyFill="1" applyBorder="1" applyAlignment="1">
      <alignment vertical="top" wrapText="1"/>
    </xf>
    <xf numFmtId="49" fontId="4" fillId="0" borderId="53" xfId="0" applyNumberFormat="1" applyFont="1" applyFill="1" applyBorder="1" applyAlignment="1">
      <alignment horizontal="center" vertical="top" wrapText="1"/>
    </xf>
    <xf numFmtId="3" fontId="3" fillId="0" borderId="53" xfId="0" applyNumberFormat="1" applyFont="1" applyFill="1" applyBorder="1" applyAlignment="1">
      <alignment horizontal="center" vertical="top" wrapText="1"/>
    </xf>
    <xf numFmtId="3" fontId="3" fillId="0" borderId="55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6" xfId="0" applyBorder="1"/>
    <xf numFmtId="0" fontId="0" fillId="0" borderId="56" xfId="0" applyFont="1" applyBorder="1" applyAlignment="1">
      <alignment horizontal="left"/>
    </xf>
    <xf numFmtId="164" fontId="6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6" fillId="0" borderId="0" xfId="0" applyFont="1" applyBorder="1"/>
    <xf numFmtId="0" fontId="18" fillId="0" borderId="0" xfId="0" applyFont="1" applyFill="1" applyBorder="1" applyAlignment="1">
      <alignment horizontal="right" vertical="top" wrapText="1"/>
    </xf>
    <xf numFmtId="0" fontId="3" fillId="2" borderId="37" xfId="0" applyFont="1" applyFill="1" applyBorder="1" applyAlignment="1">
      <alignment horizontal="center" vertical="top" wrapText="1"/>
    </xf>
    <xf numFmtId="0" fontId="3" fillId="3" borderId="37" xfId="0" applyFont="1" applyFill="1" applyBorder="1" applyAlignment="1">
      <alignment vertical="top" wrapText="1"/>
    </xf>
    <xf numFmtId="49" fontId="4" fillId="3" borderId="37" xfId="0" applyNumberFormat="1" applyFont="1" applyFill="1" applyBorder="1" applyAlignment="1">
      <alignment horizontal="center" vertical="top" wrapText="1"/>
    </xf>
    <xf numFmtId="3" fontId="4" fillId="3" borderId="37" xfId="0" applyNumberFormat="1" applyFont="1" applyFill="1" applyBorder="1" applyAlignment="1">
      <alignment horizontal="center" vertical="top" wrapText="1"/>
    </xf>
    <xf numFmtId="0" fontId="4" fillId="0" borderId="37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49" fontId="3" fillId="0" borderId="37" xfId="0" applyNumberFormat="1" applyFont="1" applyBorder="1" applyAlignment="1">
      <alignment horizontal="center" vertical="top" wrapText="1"/>
    </xf>
    <xf numFmtId="164" fontId="4" fillId="0" borderId="37" xfId="0" applyNumberFormat="1" applyFont="1" applyBorder="1" applyAlignment="1">
      <alignment horizontal="center" vertical="top" wrapText="1"/>
    </xf>
    <xf numFmtId="0" fontId="3" fillId="5" borderId="37" xfId="0" applyFont="1" applyFill="1" applyBorder="1" applyAlignment="1">
      <alignment vertical="top" wrapText="1"/>
    </xf>
    <xf numFmtId="49" fontId="3" fillId="5" borderId="37" xfId="0" applyNumberFormat="1" applyFont="1" applyFill="1" applyBorder="1" applyAlignment="1">
      <alignment horizontal="center" vertical="top" wrapText="1"/>
    </xf>
    <xf numFmtId="3" fontId="3" fillId="5" borderId="37" xfId="0" applyNumberFormat="1" applyFont="1" applyFill="1" applyBorder="1" applyAlignment="1">
      <alignment horizontal="center" vertical="top" wrapText="1"/>
    </xf>
    <xf numFmtId="49" fontId="0" fillId="0" borderId="37" xfId="0" applyNumberFormat="1" applyBorder="1"/>
    <xf numFmtId="49" fontId="3" fillId="3" borderId="37" xfId="0" applyNumberFormat="1" applyFont="1" applyFill="1" applyBorder="1" applyAlignment="1">
      <alignment horizontal="center" vertical="top" wrapText="1"/>
    </xf>
    <xf numFmtId="3" fontId="3" fillId="3" borderId="37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opLeftCell="A70" zoomScale="75" zoomScaleNormal="75" workbookViewId="0">
      <selection activeCell="C70" sqref="C70"/>
    </sheetView>
  </sheetViews>
  <sheetFormatPr defaultRowHeight="27" customHeight="1" x14ac:dyDescent="0.2"/>
  <cols>
    <col min="1" max="1" width="58.5703125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93"/>
      <c r="E1" s="193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94" t="s">
        <v>256</v>
      </c>
      <c r="C3" s="194"/>
      <c r="D3" s="194"/>
      <c r="E3" s="194"/>
    </row>
    <row r="4" spans="1:5" ht="15" customHeight="1" x14ac:dyDescent="0.2">
      <c r="A4" s="4" t="s">
        <v>2</v>
      </c>
      <c r="B4" s="195"/>
      <c r="C4" s="195"/>
      <c r="D4" s="195"/>
      <c r="E4" s="195"/>
    </row>
    <row r="5" spans="1:5" ht="25.5" customHeight="1" x14ac:dyDescent="0.2">
      <c r="A5" s="4" t="s">
        <v>3</v>
      </c>
      <c r="B5" s="196" t="s">
        <v>255</v>
      </c>
      <c r="C5" s="196"/>
      <c r="D5" s="196"/>
      <c r="E5" s="196"/>
    </row>
    <row r="6" spans="1:5" ht="15" customHeight="1" x14ac:dyDescent="0.2">
      <c r="A6" s="4" t="s">
        <v>4</v>
      </c>
      <c r="B6" s="195" t="s">
        <v>257</v>
      </c>
      <c r="C6" s="195"/>
      <c r="D6" s="195"/>
      <c r="E6" s="195"/>
    </row>
    <row r="7" spans="1:5" ht="15" customHeight="1" x14ac:dyDescent="0.2">
      <c r="A7" s="197" t="s">
        <v>287</v>
      </c>
      <c r="B7" s="197"/>
      <c r="C7" s="197"/>
      <c r="D7" s="197"/>
      <c r="E7" s="197"/>
    </row>
    <row r="8" spans="1:5" ht="15" customHeight="1" x14ac:dyDescent="0.2">
      <c r="A8" s="4" t="s">
        <v>5</v>
      </c>
      <c r="B8" s="195" t="s">
        <v>272</v>
      </c>
      <c r="C8" s="195"/>
      <c r="D8" s="195"/>
      <c r="E8" s="195"/>
    </row>
    <row r="9" spans="1:5" ht="15" customHeight="1" x14ac:dyDescent="0.2">
      <c r="A9" s="4" t="s">
        <v>267</v>
      </c>
      <c r="B9" s="136" t="s">
        <v>268</v>
      </c>
      <c r="C9" s="136"/>
      <c r="D9" s="136"/>
      <c r="E9" s="136"/>
    </row>
    <row r="10" spans="1:5" ht="15" customHeight="1" x14ac:dyDescent="0.2">
      <c r="A10" s="4" t="s">
        <v>6</v>
      </c>
      <c r="B10" s="198" t="s">
        <v>266</v>
      </c>
      <c r="C10" s="198"/>
      <c r="D10" s="198"/>
      <c r="E10" s="198"/>
    </row>
    <row r="11" spans="1:5" ht="15" customHeight="1" x14ac:dyDescent="0.2">
      <c r="A11" s="4" t="s">
        <v>7</v>
      </c>
      <c r="B11" s="198" t="s">
        <v>263</v>
      </c>
      <c r="C11" s="198"/>
      <c r="D11" s="198"/>
      <c r="E11" s="198"/>
    </row>
    <row r="12" spans="1:5" ht="30" customHeight="1" x14ac:dyDescent="0.25">
      <c r="A12" s="199" t="s">
        <v>270</v>
      </c>
      <c r="B12" s="199"/>
      <c r="C12" s="199"/>
      <c r="D12" s="199"/>
      <c r="E12" s="199"/>
    </row>
    <row r="13" spans="1:5" s="5" customFormat="1" ht="27" customHeight="1" x14ac:dyDescent="0.2">
      <c r="A13" s="5" t="s">
        <v>286</v>
      </c>
      <c r="B13" s="6"/>
      <c r="C13" s="6"/>
      <c r="E13" s="5" t="s">
        <v>8</v>
      </c>
    </row>
    <row r="14" spans="1:5" s="10" customFormat="1" ht="47.25" customHeight="1" x14ac:dyDescent="0.2">
      <c r="A14" s="7" t="s">
        <v>9</v>
      </c>
      <c r="B14" s="8" t="s">
        <v>10</v>
      </c>
      <c r="C14" s="8" t="s">
        <v>11</v>
      </c>
      <c r="D14" s="9" t="s">
        <v>288</v>
      </c>
      <c r="E14" s="9" t="s">
        <v>289</v>
      </c>
    </row>
    <row r="15" spans="1:5" s="10" customFormat="1" ht="24" customHeight="1" thickBot="1" x14ac:dyDescent="0.25">
      <c r="A15" s="65" t="s">
        <v>12</v>
      </c>
      <c r="B15" s="66"/>
      <c r="C15" s="66"/>
      <c r="D15" s="67"/>
      <c r="E15" s="68"/>
    </row>
    <row r="16" spans="1:5" ht="24" customHeight="1" x14ac:dyDescent="0.2">
      <c r="A16" s="89" t="s">
        <v>13</v>
      </c>
      <c r="B16" s="90" t="s">
        <v>14</v>
      </c>
      <c r="C16" s="90"/>
      <c r="D16" s="141">
        <v>14710</v>
      </c>
      <c r="E16" s="100">
        <f>12254+55</f>
        <v>12309</v>
      </c>
    </row>
    <row r="17" spans="1:5" ht="30.75" customHeight="1" x14ac:dyDescent="0.2">
      <c r="A17" s="84" t="s">
        <v>15</v>
      </c>
      <c r="B17" s="81" t="s">
        <v>16</v>
      </c>
      <c r="C17" s="81"/>
      <c r="D17" s="124"/>
      <c r="E17" s="102"/>
    </row>
    <row r="18" spans="1:5" ht="27" customHeight="1" x14ac:dyDescent="0.2">
      <c r="A18" s="84" t="s">
        <v>17</v>
      </c>
      <c r="B18" s="81" t="s">
        <v>18</v>
      </c>
      <c r="C18" s="81"/>
      <c r="D18" s="124"/>
      <c r="E18" s="102"/>
    </row>
    <row r="19" spans="1:5" ht="39" customHeight="1" x14ac:dyDescent="0.2">
      <c r="A19" s="84" t="s">
        <v>19</v>
      </c>
      <c r="B19" s="81" t="s">
        <v>20</v>
      </c>
      <c r="C19" s="81"/>
      <c r="D19" s="124"/>
      <c r="E19" s="102"/>
    </row>
    <row r="20" spans="1:5" ht="24" customHeight="1" x14ac:dyDescent="0.2">
      <c r="A20" s="84" t="s">
        <v>21</v>
      </c>
      <c r="B20" s="81" t="s">
        <v>22</v>
      </c>
      <c r="C20" s="81"/>
      <c r="D20" s="124"/>
      <c r="E20" s="102"/>
    </row>
    <row r="21" spans="1:5" ht="24" customHeight="1" x14ac:dyDescent="0.2">
      <c r="A21" s="84" t="s">
        <v>23</v>
      </c>
      <c r="B21" s="81" t="s">
        <v>24</v>
      </c>
      <c r="C21" s="81"/>
      <c r="D21" s="124"/>
      <c r="E21" s="102"/>
    </row>
    <row r="22" spans="1:5" ht="32.25" customHeight="1" x14ac:dyDescent="0.2">
      <c r="A22" s="84" t="s">
        <v>25</v>
      </c>
      <c r="B22" s="81" t="s">
        <v>26</v>
      </c>
      <c r="C22" s="81"/>
      <c r="D22" s="124">
        <v>39655</v>
      </c>
      <c r="E22" s="102">
        <f>51555-1020</f>
        <v>50535</v>
      </c>
    </row>
    <row r="23" spans="1:5" ht="24" customHeight="1" x14ac:dyDescent="0.2">
      <c r="A23" s="84" t="s">
        <v>27</v>
      </c>
      <c r="B23" s="81" t="s">
        <v>28</v>
      </c>
      <c r="C23" s="81"/>
      <c r="D23" s="124"/>
      <c r="E23" s="102"/>
    </row>
    <row r="24" spans="1:5" ht="24" customHeight="1" x14ac:dyDescent="0.2">
      <c r="A24" s="84" t="s">
        <v>29</v>
      </c>
      <c r="B24" s="81" t="s">
        <v>30</v>
      </c>
      <c r="C24" s="81"/>
      <c r="D24" s="124">
        <v>475</v>
      </c>
      <c r="E24" s="102">
        <f>1383+2</f>
        <v>1385</v>
      </c>
    </row>
    <row r="25" spans="1:5" ht="24" customHeight="1" thickBot="1" x14ac:dyDescent="0.25">
      <c r="A25" s="91" t="s">
        <v>31</v>
      </c>
      <c r="B25" s="87" t="s">
        <v>32</v>
      </c>
      <c r="C25" s="87"/>
      <c r="D25" s="142">
        <v>3362</v>
      </c>
      <c r="E25" s="104">
        <f>124+3250+6</f>
        <v>3380</v>
      </c>
    </row>
    <row r="26" spans="1:5" ht="36" customHeight="1" x14ac:dyDescent="0.2">
      <c r="A26" s="88" t="s">
        <v>33</v>
      </c>
      <c r="B26" s="31" t="s">
        <v>34</v>
      </c>
      <c r="C26" s="31"/>
      <c r="D26" s="143">
        <f>SUM(D16:D25)</f>
        <v>58202</v>
      </c>
      <c r="E26" s="105">
        <f>SUM(E16:E25)</f>
        <v>67609</v>
      </c>
    </row>
    <row r="27" spans="1:5" ht="32.25" customHeight="1" thickBot="1" x14ac:dyDescent="0.25">
      <c r="A27" s="92" t="s">
        <v>35</v>
      </c>
      <c r="B27" s="73">
        <v>101</v>
      </c>
      <c r="C27" s="73"/>
      <c r="D27" s="106">
        <v>0</v>
      </c>
      <c r="E27" s="107">
        <v>0</v>
      </c>
    </row>
    <row r="28" spans="1:5" s="10" customFormat="1" ht="24" customHeight="1" x14ac:dyDescent="0.2">
      <c r="A28" s="82" t="s">
        <v>36</v>
      </c>
      <c r="B28" s="83"/>
      <c r="C28" s="83"/>
      <c r="D28" s="108"/>
      <c r="E28" s="109"/>
    </row>
    <row r="29" spans="1:5" ht="32.25" customHeight="1" x14ac:dyDescent="0.2">
      <c r="A29" s="84" t="s">
        <v>15</v>
      </c>
      <c r="B29" s="81">
        <v>110</v>
      </c>
      <c r="C29" s="81"/>
      <c r="D29" s="101"/>
      <c r="E29" s="102"/>
    </row>
    <row r="30" spans="1:5" ht="24" customHeight="1" x14ac:dyDescent="0.2">
      <c r="A30" s="84" t="s">
        <v>17</v>
      </c>
      <c r="B30" s="81">
        <v>111</v>
      </c>
      <c r="C30" s="81"/>
      <c r="D30" s="101"/>
      <c r="E30" s="102"/>
    </row>
    <row r="31" spans="1:5" ht="36.75" customHeight="1" x14ac:dyDescent="0.2">
      <c r="A31" s="84" t="s">
        <v>19</v>
      </c>
      <c r="B31" s="81">
        <v>112</v>
      </c>
      <c r="C31" s="81"/>
      <c r="D31" s="101"/>
      <c r="E31" s="102"/>
    </row>
    <row r="32" spans="1:5" ht="24" customHeight="1" x14ac:dyDescent="0.2">
      <c r="A32" s="84" t="s">
        <v>21</v>
      </c>
      <c r="B32" s="81">
        <v>113</v>
      </c>
      <c r="C32" s="81"/>
      <c r="D32" s="101"/>
      <c r="E32" s="102"/>
    </row>
    <row r="33" spans="1:7" ht="24" customHeight="1" x14ac:dyDescent="0.2">
      <c r="A33" s="84" t="s">
        <v>37</v>
      </c>
      <c r="B33" s="81">
        <v>114</v>
      </c>
      <c r="C33" s="81"/>
      <c r="D33" s="101"/>
      <c r="E33" s="102"/>
    </row>
    <row r="34" spans="1:7" ht="32.25" customHeight="1" x14ac:dyDescent="0.2">
      <c r="A34" s="84" t="s">
        <v>38</v>
      </c>
      <c r="B34" s="81">
        <v>115</v>
      </c>
      <c r="C34" s="81"/>
      <c r="D34" s="101"/>
      <c r="E34" s="102"/>
    </row>
    <row r="35" spans="1:7" ht="24" customHeight="1" x14ac:dyDescent="0.2">
      <c r="A35" s="84" t="s">
        <v>39</v>
      </c>
      <c r="B35" s="81">
        <v>116</v>
      </c>
      <c r="C35" s="81"/>
      <c r="D35" s="101"/>
      <c r="E35" s="102"/>
    </row>
    <row r="36" spans="1:7" ht="24" customHeight="1" x14ac:dyDescent="0.2">
      <c r="A36" s="84" t="s">
        <v>40</v>
      </c>
      <c r="B36" s="81">
        <v>117</v>
      </c>
      <c r="C36" s="81"/>
      <c r="D36" s="101"/>
      <c r="E36" s="102"/>
    </row>
    <row r="37" spans="1:7" ht="24" customHeight="1" x14ac:dyDescent="0.2">
      <c r="A37" s="84" t="s">
        <v>41</v>
      </c>
      <c r="B37" s="81">
        <v>118</v>
      </c>
      <c r="C37" s="81"/>
      <c r="D37" s="101">
        <v>46075</v>
      </c>
      <c r="E37" s="102">
        <f>51403+39</f>
        <v>51442</v>
      </c>
    </row>
    <row r="38" spans="1:7" ht="24" customHeight="1" x14ac:dyDescent="0.2">
      <c r="A38" s="84" t="s">
        <v>42</v>
      </c>
      <c r="B38" s="81">
        <v>119</v>
      </c>
      <c r="C38" s="81"/>
      <c r="D38" s="101"/>
      <c r="E38" s="102"/>
    </row>
    <row r="39" spans="1:7" ht="24" customHeight="1" x14ac:dyDescent="0.2">
      <c r="A39" s="84" t="s">
        <v>43</v>
      </c>
      <c r="B39" s="81">
        <v>120</v>
      </c>
      <c r="C39" s="81"/>
      <c r="D39" s="101">
        <v>1187882</v>
      </c>
      <c r="E39" s="102">
        <v>1115902</v>
      </c>
      <c r="G39" s="56"/>
    </row>
    <row r="40" spans="1:7" ht="24" customHeight="1" x14ac:dyDescent="0.2">
      <c r="A40" s="84" t="s">
        <v>44</v>
      </c>
      <c r="B40" s="81">
        <v>121</v>
      </c>
      <c r="C40" s="81"/>
      <c r="D40" s="101"/>
      <c r="E40" s="102"/>
    </row>
    <row r="41" spans="1:7" ht="24" customHeight="1" x14ac:dyDescent="0.2">
      <c r="A41" s="84" t="s">
        <v>45</v>
      </c>
      <c r="B41" s="81">
        <v>122</v>
      </c>
      <c r="C41" s="81"/>
      <c r="D41" s="101"/>
      <c r="E41" s="102"/>
    </row>
    <row r="42" spans="1:7" ht="24" customHeight="1" thickBot="1" x14ac:dyDescent="0.25">
      <c r="A42" s="91" t="s">
        <v>46</v>
      </c>
      <c r="B42" s="87">
        <v>123</v>
      </c>
      <c r="C42" s="87"/>
      <c r="D42" s="103"/>
      <c r="E42" s="104"/>
    </row>
    <row r="43" spans="1:7" ht="34.5" customHeight="1" thickBot="1" x14ac:dyDescent="0.25">
      <c r="A43" s="79" t="s">
        <v>47</v>
      </c>
      <c r="B43" s="80">
        <v>200</v>
      </c>
      <c r="C43" s="80"/>
      <c r="D43" s="110">
        <f>SUM(D29:D42)</f>
        <v>1233957</v>
      </c>
      <c r="E43" s="111">
        <f>SUM(E29:E42)</f>
        <v>1167344</v>
      </c>
    </row>
    <row r="44" spans="1:7" s="10" customFormat="1" ht="24" customHeight="1" thickBot="1" x14ac:dyDescent="0.25">
      <c r="A44" s="70" t="s">
        <v>48</v>
      </c>
      <c r="B44" s="71"/>
      <c r="C44" s="71"/>
      <c r="D44" s="112">
        <f>D26+D27+D43</f>
        <v>1292159</v>
      </c>
      <c r="E44" s="113">
        <f>E26+E27+E43</f>
        <v>1234953</v>
      </c>
    </row>
    <row r="45" spans="1:7" s="15" customFormat="1" ht="72.75" customHeight="1" thickBot="1" x14ac:dyDescent="0.25">
      <c r="A45" s="13"/>
      <c r="B45" s="14"/>
      <c r="C45" s="14"/>
      <c r="D45" s="114"/>
      <c r="E45" s="114"/>
    </row>
    <row r="46" spans="1:7" s="10" customFormat="1" ht="47.25" customHeight="1" thickBot="1" x14ac:dyDescent="0.25">
      <c r="A46" s="49" t="s">
        <v>49</v>
      </c>
      <c r="B46" s="50" t="s">
        <v>10</v>
      </c>
      <c r="C46" s="8" t="s">
        <v>11</v>
      </c>
      <c r="D46" s="9" t="s">
        <v>288</v>
      </c>
      <c r="E46" s="9" t="s">
        <v>289</v>
      </c>
    </row>
    <row r="47" spans="1:7" s="10" customFormat="1" ht="24" customHeight="1" x14ac:dyDescent="0.2">
      <c r="A47" s="82" t="s">
        <v>50</v>
      </c>
      <c r="B47" s="83"/>
      <c r="C47" s="83"/>
      <c r="D47" s="108"/>
      <c r="E47" s="109"/>
    </row>
    <row r="48" spans="1:7" ht="24" customHeight="1" x14ac:dyDescent="0.2">
      <c r="A48" s="84" t="s">
        <v>51</v>
      </c>
      <c r="B48" s="81">
        <v>210</v>
      </c>
      <c r="C48" s="81"/>
      <c r="D48" s="101">
        <f>651000+88220+688285</f>
        <v>1427505</v>
      </c>
      <c r="E48" s="138">
        <v>1072540</v>
      </c>
    </row>
    <row r="49" spans="1:5" ht="24" customHeight="1" x14ac:dyDescent="0.2">
      <c r="A49" s="84" t="s">
        <v>17</v>
      </c>
      <c r="B49" s="81">
        <v>211</v>
      </c>
      <c r="C49" s="81"/>
      <c r="D49" s="101"/>
      <c r="E49" s="102"/>
    </row>
    <row r="50" spans="1:5" ht="24" customHeight="1" x14ac:dyDescent="0.2">
      <c r="A50" s="84" t="s">
        <v>52</v>
      </c>
      <c r="B50" s="81">
        <v>212</v>
      </c>
      <c r="C50" s="81"/>
      <c r="D50" s="101"/>
      <c r="E50" s="102"/>
    </row>
    <row r="51" spans="1:5" ht="36.75" customHeight="1" x14ac:dyDescent="0.2">
      <c r="A51" s="84" t="s">
        <v>53</v>
      </c>
      <c r="B51" s="81">
        <v>213</v>
      </c>
      <c r="C51" s="81"/>
      <c r="D51" s="101">
        <f>6792+33</f>
        <v>6825</v>
      </c>
      <c r="E51" s="102">
        <v>62966</v>
      </c>
    </row>
    <row r="52" spans="1:5" ht="24" customHeight="1" x14ac:dyDescent="0.2">
      <c r="A52" s="84" t="s">
        <v>54</v>
      </c>
      <c r="B52" s="81">
        <v>214</v>
      </c>
      <c r="C52" s="81"/>
      <c r="D52" s="101"/>
      <c r="E52" s="102"/>
    </row>
    <row r="53" spans="1:5" ht="35.25" customHeight="1" x14ac:dyDescent="0.2">
      <c r="A53" s="84" t="s">
        <v>280</v>
      </c>
      <c r="B53" s="81">
        <v>215</v>
      </c>
      <c r="C53" s="81"/>
      <c r="D53" s="101"/>
      <c r="E53" s="102"/>
    </row>
    <row r="54" spans="1:5" ht="24" customHeight="1" x14ac:dyDescent="0.2">
      <c r="A54" s="84" t="s">
        <v>55</v>
      </c>
      <c r="B54" s="81">
        <v>216</v>
      </c>
      <c r="C54" s="81"/>
      <c r="D54" s="101">
        <v>417</v>
      </c>
      <c r="E54" s="102"/>
    </row>
    <row r="55" spans="1:5" ht="24" customHeight="1" x14ac:dyDescent="0.2">
      <c r="A55" s="84" t="s">
        <v>56</v>
      </c>
      <c r="B55" s="81">
        <v>217</v>
      </c>
      <c r="C55" s="81"/>
      <c r="D55" s="101">
        <v>7133</v>
      </c>
      <c r="E55" s="102">
        <v>7195</v>
      </c>
    </row>
    <row r="56" spans="1:5" ht="36" customHeight="1" x14ac:dyDescent="0.2">
      <c r="A56" s="85" t="s">
        <v>57</v>
      </c>
      <c r="B56" s="81">
        <v>300</v>
      </c>
      <c r="C56" s="93"/>
      <c r="D56" s="115">
        <f>SUM(D48:D55)</f>
        <v>1441880</v>
      </c>
      <c r="E56" s="116">
        <f>SUM(E48:E55)</f>
        <v>1142701</v>
      </c>
    </row>
    <row r="57" spans="1:5" ht="33.75" customHeight="1" thickBot="1" x14ac:dyDescent="0.25">
      <c r="A57" s="86" t="s">
        <v>58</v>
      </c>
      <c r="B57" s="12">
        <v>311</v>
      </c>
      <c r="C57" s="87"/>
      <c r="D57" s="117">
        <v>0</v>
      </c>
      <c r="E57" s="118">
        <v>0</v>
      </c>
    </row>
    <row r="58" spans="1:5" s="10" customFormat="1" ht="24" customHeight="1" x14ac:dyDescent="0.2">
      <c r="A58" s="51" t="s">
        <v>59</v>
      </c>
      <c r="B58" s="52"/>
      <c r="C58" s="52"/>
      <c r="D58" s="119"/>
      <c r="E58" s="120"/>
    </row>
    <row r="59" spans="1:5" ht="24" customHeight="1" x14ac:dyDescent="0.2">
      <c r="A59" s="11" t="s">
        <v>51</v>
      </c>
      <c r="B59" s="12">
        <v>310</v>
      </c>
      <c r="C59" s="12"/>
      <c r="D59" s="96"/>
      <c r="E59" s="121"/>
    </row>
    <row r="60" spans="1:5" ht="24" customHeight="1" x14ac:dyDescent="0.2">
      <c r="A60" s="11" t="s">
        <v>17</v>
      </c>
      <c r="C60" s="12"/>
      <c r="D60" s="96"/>
      <c r="E60" s="121"/>
    </row>
    <row r="61" spans="1:5" ht="24" customHeight="1" x14ac:dyDescent="0.2">
      <c r="A61" s="11" t="s">
        <v>60</v>
      </c>
      <c r="B61" s="12">
        <v>312</v>
      </c>
      <c r="C61" s="12"/>
      <c r="D61" s="96"/>
      <c r="E61" s="121"/>
    </row>
    <row r="62" spans="1:5" ht="36" customHeight="1" x14ac:dyDescent="0.2">
      <c r="A62" s="11" t="s">
        <v>61</v>
      </c>
      <c r="B62" s="12">
        <v>313</v>
      </c>
      <c r="C62" s="12"/>
      <c r="D62" s="96"/>
      <c r="E62" s="121"/>
    </row>
    <row r="63" spans="1:5" ht="24" customHeight="1" x14ac:dyDescent="0.2">
      <c r="A63" s="11" t="s">
        <v>62</v>
      </c>
      <c r="B63" s="12">
        <v>314</v>
      </c>
      <c r="C63" s="12"/>
      <c r="D63" s="96"/>
      <c r="E63" s="121"/>
    </row>
    <row r="64" spans="1:5" ht="24" customHeight="1" x14ac:dyDescent="0.2">
      <c r="A64" s="11" t="s">
        <v>63</v>
      </c>
      <c r="B64" s="12">
        <v>315</v>
      </c>
      <c r="C64" s="12"/>
      <c r="D64" s="96">
        <v>15983</v>
      </c>
      <c r="E64" s="121">
        <v>15983</v>
      </c>
    </row>
    <row r="65" spans="1:9" ht="24" customHeight="1" x14ac:dyDescent="0.2">
      <c r="A65" s="11" t="s">
        <v>64</v>
      </c>
      <c r="B65" s="12">
        <v>316</v>
      </c>
      <c r="C65" s="12"/>
      <c r="D65" s="122"/>
      <c r="E65" s="121"/>
    </row>
    <row r="66" spans="1:9" ht="36" customHeight="1" thickBot="1" x14ac:dyDescent="0.25">
      <c r="A66" s="72" t="s">
        <v>65</v>
      </c>
      <c r="B66" s="73">
        <v>400</v>
      </c>
      <c r="C66" s="73"/>
      <c r="D66" s="106">
        <f>SUM(D59:D65)</f>
        <v>15983</v>
      </c>
      <c r="E66" s="123">
        <f>SUM(E59:E65)</f>
        <v>15983</v>
      </c>
    </row>
    <row r="67" spans="1:9" s="10" customFormat="1" ht="24" customHeight="1" x14ac:dyDescent="0.2">
      <c r="A67" s="82" t="s">
        <v>66</v>
      </c>
      <c r="B67" s="83"/>
      <c r="C67" s="83"/>
      <c r="D67" s="108"/>
      <c r="E67" s="109"/>
    </row>
    <row r="68" spans="1:9" ht="24" customHeight="1" x14ac:dyDescent="0.2">
      <c r="A68" s="84" t="s">
        <v>67</v>
      </c>
      <c r="B68" s="81">
        <v>410</v>
      </c>
      <c r="C68" s="81"/>
      <c r="D68" s="101">
        <v>531815</v>
      </c>
      <c r="E68" s="102">
        <v>531815</v>
      </c>
    </row>
    <row r="69" spans="1:9" ht="24" customHeight="1" x14ac:dyDescent="0.2">
      <c r="A69" s="84" t="s">
        <v>68</v>
      </c>
      <c r="B69" s="81">
        <v>411</v>
      </c>
      <c r="C69" s="81"/>
      <c r="D69" s="101"/>
      <c r="E69" s="102"/>
    </row>
    <row r="70" spans="1:9" ht="24" customHeight="1" x14ac:dyDescent="0.2">
      <c r="A70" s="84" t="s">
        <v>69</v>
      </c>
      <c r="B70" s="81">
        <v>412</v>
      </c>
      <c r="C70" s="81"/>
      <c r="D70" s="101"/>
      <c r="E70" s="102"/>
    </row>
    <row r="71" spans="1:9" ht="24" customHeight="1" x14ac:dyDescent="0.2">
      <c r="A71" s="84" t="s">
        <v>70</v>
      </c>
      <c r="B71" s="81">
        <v>413</v>
      </c>
      <c r="C71" s="81"/>
      <c r="D71" s="101"/>
      <c r="E71" s="102"/>
    </row>
    <row r="72" spans="1:9" ht="24" customHeight="1" x14ac:dyDescent="0.2">
      <c r="A72" s="84" t="s">
        <v>71</v>
      </c>
      <c r="B72" s="81">
        <v>414</v>
      </c>
      <c r="C72" s="81"/>
      <c r="D72" s="101">
        <f>-697066-453</f>
        <v>-697519</v>
      </c>
      <c r="E72" s="102">
        <f>-454428-1118</f>
        <v>-455546</v>
      </c>
      <c r="G72" s="56"/>
      <c r="H72" s="56"/>
    </row>
    <row r="73" spans="1:9" ht="33.75" customHeight="1" x14ac:dyDescent="0.2">
      <c r="A73" s="85" t="s">
        <v>72</v>
      </c>
      <c r="B73" s="81">
        <v>420</v>
      </c>
      <c r="C73" s="81"/>
      <c r="D73" s="115">
        <f>SUM(D68:D72)</f>
        <v>-165704</v>
      </c>
      <c r="E73" s="116">
        <f>SUM(E68:E72)</f>
        <v>76269</v>
      </c>
    </row>
    <row r="74" spans="1:9" ht="24" customHeight="1" thickBot="1" x14ac:dyDescent="0.25">
      <c r="A74" s="86" t="s">
        <v>73</v>
      </c>
      <c r="B74" s="87">
        <v>421</v>
      </c>
      <c r="C74" s="87"/>
      <c r="D74" s="103"/>
      <c r="E74" s="104"/>
    </row>
    <row r="75" spans="1:9" ht="24" customHeight="1" thickBot="1" x14ac:dyDescent="0.25">
      <c r="A75" s="79" t="s">
        <v>74</v>
      </c>
      <c r="B75" s="80">
        <v>500</v>
      </c>
      <c r="C75" s="80"/>
      <c r="D75" s="110">
        <f>D73+D74</f>
        <v>-165704</v>
      </c>
      <c r="E75" s="111">
        <f>E73+E74</f>
        <v>76269</v>
      </c>
    </row>
    <row r="76" spans="1:9" ht="24" customHeight="1" x14ac:dyDescent="0.2">
      <c r="A76" s="163"/>
      <c r="B76" s="164"/>
      <c r="C76" s="164"/>
      <c r="D76" s="165"/>
      <c r="E76" s="166"/>
      <c r="F76" s="140"/>
      <c r="G76" s="140"/>
      <c r="H76" s="174"/>
      <c r="I76" s="140"/>
    </row>
    <row r="77" spans="1:9" s="10" customFormat="1" ht="33" customHeight="1" thickBot="1" x14ac:dyDescent="0.25">
      <c r="A77" s="70" t="s">
        <v>75</v>
      </c>
      <c r="B77" s="71"/>
      <c r="C77" s="71"/>
      <c r="D77" s="112">
        <f>D56+D57+D66+D75</f>
        <v>1292159</v>
      </c>
      <c r="E77" s="113">
        <f>E56+E57+E66+E75</f>
        <v>1234953</v>
      </c>
      <c r="H77" s="175"/>
    </row>
    <row r="78" spans="1:9" s="17" customFormat="1" ht="27" customHeight="1" x14ac:dyDescent="0.25">
      <c r="A78" s="133" t="s">
        <v>278</v>
      </c>
      <c r="B78" s="134"/>
      <c r="C78" s="18"/>
      <c r="D78" s="139">
        <f>D75/150</f>
        <v>-1104.6933333333334</v>
      </c>
      <c r="E78" s="139">
        <f>E75/150</f>
        <v>508.46</v>
      </c>
      <c r="H78" s="176"/>
    </row>
    <row r="79" spans="1:9" s="17" customFormat="1" ht="27" customHeight="1" x14ac:dyDescent="0.25">
      <c r="A79" s="133"/>
      <c r="B79" s="134"/>
      <c r="C79" s="22"/>
      <c r="D79" s="74"/>
      <c r="E79" s="171"/>
      <c r="H79" s="176"/>
    </row>
    <row r="80" spans="1:9" ht="28.5" customHeight="1" x14ac:dyDescent="0.25">
      <c r="A80" s="20" t="s">
        <v>262</v>
      </c>
      <c r="B80" s="200" t="s">
        <v>282</v>
      </c>
      <c r="C80" s="200"/>
      <c r="D80" s="200"/>
      <c r="E80" s="170"/>
      <c r="H80" s="15"/>
    </row>
    <row r="81" spans="1:8" ht="15" customHeight="1" x14ac:dyDescent="0.2">
      <c r="A81" s="167" t="s">
        <v>78</v>
      </c>
      <c r="B81" s="192" t="s">
        <v>76</v>
      </c>
      <c r="C81" s="192"/>
      <c r="D81" s="192"/>
      <c r="E81" s="172" t="s">
        <v>77</v>
      </c>
      <c r="H81" s="15"/>
    </row>
    <row r="82" spans="1:8" ht="24.75" customHeight="1" x14ac:dyDescent="0.25">
      <c r="A82" s="20" t="s">
        <v>260</v>
      </c>
      <c r="B82" s="200" t="s">
        <v>276</v>
      </c>
      <c r="C82" s="200"/>
      <c r="D82" s="200"/>
      <c r="E82" s="169"/>
      <c r="H82" s="15"/>
    </row>
    <row r="83" spans="1:8" ht="15" customHeight="1" x14ac:dyDescent="0.2">
      <c r="B83" s="192" t="s">
        <v>76</v>
      </c>
      <c r="C83" s="192"/>
      <c r="D83" s="192"/>
      <c r="E83" s="172" t="s">
        <v>77</v>
      </c>
      <c r="H83" s="15"/>
    </row>
  </sheetData>
  <sheetProtection selectLockedCells="1" selectUnlockedCells="1"/>
  <mergeCells count="14">
    <mergeCell ref="B83:D83"/>
    <mergeCell ref="D1:E1"/>
    <mergeCell ref="B3:E3"/>
    <mergeCell ref="B4:E4"/>
    <mergeCell ref="B5:E5"/>
    <mergeCell ref="B6:E6"/>
    <mergeCell ref="A7:E7"/>
    <mergeCell ref="B8:E8"/>
    <mergeCell ref="B10:E10"/>
    <mergeCell ref="B11:E11"/>
    <mergeCell ref="A12:E12"/>
    <mergeCell ref="B81:D81"/>
    <mergeCell ref="B80:D80"/>
    <mergeCell ref="B82:D82"/>
  </mergeCells>
  <pageMargins left="0.78740157480314965" right="0.19685039370078741" top="0.59055118110236227" bottom="0.59055118110236227" header="0.51181102362204722" footer="0.51181102362204722"/>
  <pageSetup paperSize="9" scale="68" firstPageNumber="0" fitToHeight="2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WhiteSpace="0" topLeftCell="A52" zoomScale="75" zoomScaleNormal="75" zoomScalePageLayoutView="66" workbookViewId="0">
      <selection activeCell="C70" sqref="C70"/>
    </sheetView>
  </sheetViews>
  <sheetFormatPr defaultRowHeight="27" customHeight="1" x14ac:dyDescent="0.2"/>
  <cols>
    <col min="1" max="1" width="33.140625" customWidth="1"/>
    <col min="2" max="2" width="60.425781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6" ht="66" customHeight="1" x14ac:dyDescent="0.2">
      <c r="E1" s="202"/>
      <c r="F1" s="202"/>
    </row>
    <row r="2" spans="1:6" ht="13.5" customHeight="1" x14ac:dyDescent="0.2">
      <c r="E2" s="24"/>
      <c r="F2" s="25" t="s">
        <v>79</v>
      </c>
    </row>
    <row r="3" spans="1:6" ht="27" customHeight="1" x14ac:dyDescent="0.2">
      <c r="A3" s="26" t="s">
        <v>80</v>
      </c>
      <c r="B3" s="58" t="s">
        <v>256</v>
      </c>
      <c r="C3" s="27"/>
      <c r="D3" s="203"/>
      <c r="E3" s="203"/>
      <c r="F3" s="203"/>
    </row>
    <row r="4" spans="1:6" ht="27" customHeight="1" x14ac:dyDescent="0.2">
      <c r="A4" s="57" t="s">
        <v>264</v>
      </c>
      <c r="B4" s="27"/>
      <c r="C4" s="27"/>
      <c r="D4" s="28"/>
      <c r="E4" s="29"/>
      <c r="F4" s="29"/>
    </row>
    <row r="5" spans="1:6" ht="27" customHeight="1" x14ac:dyDescent="0.25">
      <c r="A5" s="204" t="s">
        <v>271</v>
      </c>
      <c r="B5" s="204"/>
      <c r="C5" s="204"/>
      <c r="D5" s="204"/>
      <c r="E5" s="204"/>
      <c r="F5" s="204"/>
    </row>
    <row r="6" spans="1:6" ht="27" customHeight="1" x14ac:dyDescent="0.2">
      <c r="A6" s="205" t="s">
        <v>281</v>
      </c>
      <c r="B6" s="205"/>
      <c r="C6" s="205"/>
      <c r="D6" s="205"/>
      <c r="E6" s="205"/>
      <c r="F6" s="205"/>
    </row>
    <row r="7" spans="1:6" ht="19.5" customHeight="1" thickBot="1" x14ac:dyDescent="0.25">
      <c r="F7" s="5" t="s">
        <v>8</v>
      </c>
    </row>
    <row r="8" spans="1:6" ht="68.25" customHeight="1" thickBot="1" x14ac:dyDescent="0.25">
      <c r="A8" s="206" t="s">
        <v>81</v>
      </c>
      <c r="B8" s="206"/>
      <c r="C8" s="30" t="s">
        <v>10</v>
      </c>
      <c r="D8" s="30" t="s">
        <v>11</v>
      </c>
      <c r="E8" s="135" t="s">
        <v>269</v>
      </c>
      <c r="F8" s="135" t="s">
        <v>279</v>
      </c>
    </row>
    <row r="9" spans="1:6" ht="27" customHeight="1" x14ac:dyDescent="0.2">
      <c r="A9" s="201" t="s">
        <v>82</v>
      </c>
      <c r="B9" s="201"/>
      <c r="C9" s="31" t="s">
        <v>14</v>
      </c>
      <c r="D9" s="31"/>
      <c r="E9" s="59"/>
      <c r="F9" s="60"/>
    </row>
    <row r="10" spans="1:6" ht="27" customHeight="1" x14ac:dyDescent="0.2">
      <c r="A10" s="207" t="s">
        <v>83</v>
      </c>
      <c r="B10" s="207"/>
      <c r="C10" s="12" t="s">
        <v>16</v>
      </c>
      <c r="D10" s="12"/>
      <c r="E10" s="55"/>
      <c r="F10" s="55"/>
    </row>
    <row r="11" spans="1:6" ht="27" customHeight="1" x14ac:dyDescent="0.2">
      <c r="A11" s="208" t="s">
        <v>84</v>
      </c>
      <c r="B11" s="208"/>
      <c r="C11" s="12" t="s">
        <v>18</v>
      </c>
      <c r="D11" s="12"/>
      <c r="E11" s="95">
        <f>E9-E10</f>
        <v>0</v>
      </c>
      <c r="F11" s="95">
        <f>F9-F10</f>
        <v>0</v>
      </c>
    </row>
    <row r="12" spans="1:6" ht="27" customHeight="1" x14ac:dyDescent="0.2">
      <c r="A12" s="207" t="s">
        <v>85</v>
      </c>
      <c r="B12" s="207"/>
      <c r="C12" s="12" t="s">
        <v>20</v>
      </c>
      <c r="D12" s="12"/>
      <c r="E12" s="96"/>
      <c r="F12" s="96"/>
    </row>
    <row r="13" spans="1:6" ht="27" customHeight="1" x14ac:dyDescent="0.2">
      <c r="A13" s="207" t="s">
        <v>86</v>
      </c>
      <c r="B13" s="207"/>
      <c r="C13" s="12" t="s">
        <v>22</v>
      </c>
      <c r="D13" s="12"/>
      <c r="E13" s="96">
        <f>93927+125</f>
        <v>94052</v>
      </c>
      <c r="F13" s="96">
        <v>84684</v>
      </c>
    </row>
    <row r="14" spans="1:6" ht="27" customHeight="1" x14ac:dyDescent="0.2">
      <c r="A14" s="207" t="s">
        <v>87</v>
      </c>
      <c r="B14" s="207"/>
      <c r="C14" s="12" t="s">
        <v>24</v>
      </c>
      <c r="D14" s="12"/>
      <c r="E14" s="96">
        <f>34+39</f>
        <v>73</v>
      </c>
      <c r="F14" s="96">
        <v>215</v>
      </c>
    </row>
    <row r="15" spans="1:6" ht="27" customHeight="1" x14ac:dyDescent="0.2">
      <c r="A15" s="207" t="s">
        <v>88</v>
      </c>
      <c r="B15" s="207"/>
      <c r="C15" s="12" t="s">
        <v>26</v>
      </c>
      <c r="D15" s="12"/>
      <c r="E15" s="96">
        <f>3+829</f>
        <v>832</v>
      </c>
      <c r="F15" s="96"/>
    </row>
    <row r="16" spans="1:6" ht="27" customHeight="1" x14ac:dyDescent="0.2">
      <c r="A16" s="208" t="s">
        <v>89</v>
      </c>
      <c r="B16" s="208"/>
      <c r="C16" s="61" t="s">
        <v>90</v>
      </c>
      <c r="D16" s="61"/>
      <c r="E16" s="97">
        <f>E11+E15-E12-E13-E14</f>
        <v>-93293</v>
      </c>
      <c r="F16" s="97">
        <f>F11+F15-F12-F13-F14</f>
        <v>-84899</v>
      </c>
    </row>
    <row r="17" spans="1:6" ht="27" customHeight="1" x14ac:dyDescent="0.2">
      <c r="A17" s="207" t="s">
        <v>91</v>
      </c>
      <c r="B17" s="207"/>
      <c r="C17" s="12" t="s">
        <v>92</v>
      </c>
      <c r="D17" s="12"/>
      <c r="E17" s="130">
        <v>7840</v>
      </c>
      <c r="F17" s="96">
        <v>93301</v>
      </c>
    </row>
    <row r="18" spans="1:6" ht="27" customHeight="1" x14ac:dyDescent="0.2">
      <c r="A18" s="207" t="s">
        <v>93</v>
      </c>
      <c r="B18" s="207"/>
      <c r="C18" s="12" t="s">
        <v>94</v>
      </c>
      <c r="D18" s="12"/>
      <c r="E18" s="96">
        <v>156520</v>
      </c>
      <c r="F18" s="96">
        <v>41106</v>
      </c>
    </row>
    <row r="19" spans="1:6" ht="36" customHeight="1" x14ac:dyDescent="0.2">
      <c r="A19" s="207" t="s">
        <v>95</v>
      </c>
      <c r="B19" s="207"/>
      <c r="C19" s="12" t="s">
        <v>96</v>
      </c>
      <c r="D19" s="12"/>
      <c r="E19" s="96"/>
      <c r="F19" s="96"/>
    </row>
    <row r="20" spans="1:6" ht="27" customHeight="1" x14ac:dyDescent="0.2">
      <c r="A20" s="207" t="s">
        <v>97</v>
      </c>
      <c r="B20" s="207"/>
      <c r="C20" s="12" t="s">
        <v>98</v>
      </c>
      <c r="D20" s="12"/>
      <c r="E20" s="96"/>
      <c r="F20" s="96"/>
    </row>
    <row r="21" spans="1:6" ht="27" customHeight="1" x14ac:dyDescent="0.2">
      <c r="A21" s="207" t="s">
        <v>99</v>
      </c>
      <c r="B21" s="207"/>
      <c r="C21" s="12" t="s">
        <v>100</v>
      </c>
      <c r="D21" s="12"/>
      <c r="E21" s="98"/>
      <c r="F21" s="98"/>
    </row>
    <row r="22" spans="1:6" ht="27" customHeight="1" x14ac:dyDescent="0.2">
      <c r="A22" s="208" t="s">
        <v>101</v>
      </c>
      <c r="B22" s="208"/>
      <c r="C22" s="61">
        <v>100</v>
      </c>
      <c r="D22" s="61"/>
      <c r="E22" s="97">
        <f>E16+E17-E18+E19+E20-E21</f>
        <v>-241973</v>
      </c>
      <c r="F22" s="97">
        <f>F16+F17-F18+F19+F20-F21</f>
        <v>-32704</v>
      </c>
    </row>
    <row r="23" spans="1:6" ht="27" customHeight="1" x14ac:dyDescent="0.2">
      <c r="A23" s="207" t="s">
        <v>102</v>
      </c>
      <c r="B23" s="207"/>
      <c r="C23" s="12">
        <v>101</v>
      </c>
      <c r="D23" s="12"/>
      <c r="E23" s="98"/>
      <c r="F23" s="98"/>
    </row>
    <row r="24" spans="1:6" ht="36.75" customHeight="1" x14ac:dyDescent="0.2">
      <c r="A24" s="208" t="s">
        <v>103</v>
      </c>
      <c r="B24" s="208"/>
      <c r="C24" s="61">
        <v>200</v>
      </c>
      <c r="D24" s="61"/>
      <c r="E24" s="97">
        <f>E22-E23</f>
        <v>-241973</v>
      </c>
      <c r="F24" s="97">
        <f>F22-F23</f>
        <v>-32704</v>
      </c>
    </row>
    <row r="25" spans="1:6" ht="27" customHeight="1" x14ac:dyDescent="0.2">
      <c r="A25" s="207" t="s">
        <v>104</v>
      </c>
      <c r="B25" s="207"/>
      <c r="C25" s="12">
        <v>201</v>
      </c>
      <c r="D25" s="12"/>
      <c r="E25" s="98"/>
      <c r="F25" s="98"/>
    </row>
    <row r="26" spans="1:6" ht="27" customHeight="1" x14ac:dyDescent="0.2">
      <c r="A26" s="208" t="s">
        <v>105</v>
      </c>
      <c r="B26" s="208"/>
      <c r="C26" s="61">
        <v>300</v>
      </c>
      <c r="D26" s="61"/>
      <c r="E26" s="97">
        <f>E24+E25</f>
        <v>-241973</v>
      </c>
      <c r="F26" s="97">
        <f>F24+F25</f>
        <v>-32704</v>
      </c>
    </row>
    <row r="27" spans="1:6" ht="27" customHeight="1" x14ac:dyDescent="0.2">
      <c r="A27" s="32"/>
      <c r="B27" s="33" t="s">
        <v>106</v>
      </c>
      <c r="C27" s="34"/>
      <c r="D27" s="34"/>
      <c r="E27" s="98"/>
      <c r="F27" s="98"/>
    </row>
    <row r="28" spans="1:6" ht="27" customHeight="1" x14ac:dyDescent="0.2">
      <c r="A28" s="32"/>
      <c r="B28" s="35" t="s">
        <v>107</v>
      </c>
      <c r="C28" s="12"/>
      <c r="D28" s="12"/>
      <c r="E28" s="98"/>
      <c r="F28" s="98"/>
    </row>
    <row r="29" spans="1:6" ht="27" customHeight="1" x14ac:dyDescent="0.2">
      <c r="A29" s="208" t="s">
        <v>108</v>
      </c>
      <c r="B29" s="208"/>
      <c r="C29" s="62">
        <v>400</v>
      </c>
      <c r="D29" s="62"/>
      <c r="E29" s="97">
        <f>SUM(E31:E41)</f>
        <v>0</v>
      </c>
      <c r="F29" s="97">
        <f>SUM(F31:F41)</f>
        <v>0</v>
      </c>
    </row>
    <row r="30" spans="1:6" ht="27" customHeight="1" x14ac:dyDescent="0.2">
      <c r="A30" s="32"/>
      <c r="B30" s="33" t="s">
        <v>109</v>
      </c>
      <c r="C30" s="34"/>
      <c r="D30" s="34"/>
      <c r="E30" s="98"/>
      <c r="F30" s="98"/>
    </row>
    <row r="31" spans="1:6" ht="27" customHeight="1" x14ac:dyDescent="0.2">
      <c r="A31" s="32"/>
      <c r="B31" s="35" t="s">
        <v>110</v>
      </c>
      <c r="C31" s="12">
        <v>410</v>
      </c>
      <c r="D31" s="12"/>
      <c r="E31" s="98"/>
      <c r="F31" s="98"/>
    </row>
    <row r="32" spans="1:6" ht="27" customHeight="1" x14ac:dyDescent="0.2">
      <c r="A32" s="32"/>
      <c r="B32" s="33" t="s">
        <v>111</v>
      </c>
      <c r="C32" s="34">
        <v>411</v>
      </c>
      <c r="D32" s="34"/>
      <c r="E32" s="98"/>
      <c r="F32" s="98"/>
    </row>
    <row r="33" spans="1:6" ht="51" customHeight="1" x14ac:dyDescent="0.2">
      <c r="A33" s="32"/>
      <c r="B33" s="35" t="s">
        <v>112</v>
      </c>
      <c r="C33" s="12">
        <v>412</v>
      </c>
      <c r="D33" s="12"/>
      <c r="E33" s="98"/>
      <c r="F33" s="98"/>
    </row>
    <row r="34" spans="1:6" ht="27" customHeight="1" x14ac:dyDescent="0.2">
      <c r="A34" s="32"/>
      <c r="B34" s="33" t="s">
        <v>113</v>
      </c>
      <c r="C34" s="34">
        <v>413</v>
      </c>
      <c r="D34" s="34"/>
      <c r="E34" s="98"/>
      <c r="F34" s="98"/>
    </row>
    <row r="35" spans="1:6" ht="33.75" customHeight="1" x14ac:dyDescent="0.2">
      <c r="A35" s="32"/>
      <c r="B35" s="35" t="s">
        <v>114</v>
      </c>
      <c r="C35" s="12">
        <v>414</v>
      </c>
      <c r="D35" s="12"/>
      <c r="E35" s="98"/>
      <c r="F35" s="98"/>
    </row>
    <row r="36" spans="1:6" ht="27" customHeight="1" x14ac:dyDescent="0.2">
      <c r="A36" s="32"/>
      <c r="B36" s="33" t="s">
        <v>115</v>
      </c>
      <c r="C36" s="34">
        <v>415</v>
      </c>
      <c r="D36" s="34"/>
      <c r="E36" s="96"/>
      <c r="F36" s="96"/>
    </row>
    <row r="37" spans="1:6" ht="27" customHeight="1" x14ac:dyDescent="0.2">
      <c r="A37" s="32"/>
      <c r="B37" s="33" t="s">
        <v>116</v>
      </c>
      <c r="C37" s="34">
        <v>416</v>
      </c>
      <c r="D37" s="34"/>
      <c r="E37" s="96"/>
      <c r="F37" s="96"/>
    </row>
    <row r="38" spans="1:6" ht="27" customHeight="1" x14ac:dyDescent="0.2">
      <c r="A38" s="32"/>
      <c r="B38" s="35" t="s">
        <v>117</v>
      </c>
      <c r="C38" s="12">
        <v>417</v>
      </c>
      <c r="D38" s="12"/>
      <c r="E38" s="96"/>
      <c r="F38" s="96"/>
    </row>
    <row r="39" spans="1:6" ht="27" customHeight="1" x14ac:dyDescent="0.2">
      <c r="A39" s="32"/>
      <c r="B39" s="33" t="s">
        <v>118</v>
      </c>
      <c r="C39" s="34">
        <v>418</v>
      </c>
      <c r="D39" s="34"/>
      <c r="E39" s="96"/>
      <c r="F39" s="96"/>
    </row>
    <row r="40" spans="1:6" ht="27" customHeight="1" x14ac:dyDescent="0.2">
      <c r="A40" s="32"/>
      <c r="B40" s="33" t="s">
        <v>119</v>
      </c>
      <c r="C40" s="34">
        <v>419</v>
      </c>
      <c r="D40" s="34"/>
      <c r="E40" s="96"/>
      <c r="F40" s="96"/>
    </row>
    <row r="41" spans="1:6" ht="27" customHeight="1" x14ac:dyDescent="0.2">
      <c r="A41" s="32"/>
      <c r="B41" s="35" t="s">
        <v>120</v>
      </c>
      <c r="C41" s="12">
        <v>420</v>
      </c>
      <c r="D41" s="12"/>
      <c r="E41" s="96"/>
      <c r="F41" s="96"/>
    </row>
    <row r="42" spans="1:6" ht="27" customHeight="1" x14ac:dyDescent="0.2">
      <c r="A42" s="208" t="s">
        <v>121</v>
      </c>
      <c r="B42" s="208"/>
      <c r="C42" s="61">
        <v>500</v>
      </c>
      <c r="D42" s="61"/>
      <c r="E42" s="97">
        <f>E26+E29</f>
        <v>-241973</v>
      </c>
      <c r="F42" s="97">
        <f>F26+F29</f>
        <v>-32704</v>
      </c>
    </row>
    <row r="43" spans="1:6" ht="27" customHeight="1" x14ac:dyDescent="0.2">
      <c r="A43" s="207" t="s">
        <v>122</v>
      </c>
      <c r="B43" s="207"/>
      <c r="C43" s="12"/>
      <c r="D43" s="12"/>
      <c r="E43" s="96"/>
      <c r="F43" s="96"/>
    </row>
    <row r="44" spans="1:6" ht="27" customHeight="1" x14ac:dyDescent="0.2">
      <c r="A44" s="32"/>
      <c r="B44" s="33" t="s">
        <v>106</v>
      </c>
      <c r="C44" s="34"/>
      <c r="D44" s="34"/>
      <c r="E44" s="96"/>
      <c r="F44" s="96"/>
    </row>
    <row r="45" spans="1:6" ht="27" customHeight="1" x14ac:dyDescent="0.2">
      <c r="A45" s="32"/>
      <c r="B45" s="33" t="s">
        <v>123</v>
      </c>
      <c r="C45" s="34"/>
      <c r="D45" s="34"/>
      <c r="E45" s="96"/>
      <c r="F45" s="96"/>
    </row>
    <row r="46" spans="1:6" ht="27" customHeight="1" x14ac:dyDescent="0.2">
      <c r="A46" s="207" t="s">
        <v>124</v>
      </c>
      <c r="B46" s="207"/>
      <c r="C46" s="12">
        <v>600</v>
      </c>
      <c r="D46" s="12"/>
      <c r="E46" s="55">
        <f>E49</f>
        <v>-1.6131533333333334</v>
      </c>
      <c r="F46" s="132">
        <f>F49</f>
        <v>-0.21802666666666667</v>
      </c>
    </row>
    <row r="47" spans="1:6" ht="27" customHeight="1" x14ac:dyDescent="0.2">
      <c r="A47" s="32"/>
      <c r="B47" s="33" t="s">
        <v>109</v>
      </c>
      <c r="C47" s="34"/>
      <c r="D47" s="34"/>
      <c r="E47" s="96"/>
      <c r="F47" s="96"/>
    </row>
    <row r="48" spans="1:6" ht="27" customHeight="1" x14ac:dyDescent="0.2">
      <c r="A48" s="32"/>
      <c r="B48" s="33" t="s">
        <v>125</v>
      </c>
      <c r="C48" s="34"/>
      <c r="D48" s="34"/>
      <c r="E48" s="132"/>
      <c r="F48" s="96"/>
    </row>
    <row r="49" spans="1:6" ht="27" customHeight="1" x14ac:dyDescent="0.2">
      <c r="A49" s="32"/>
      <c r="B49" s="33" t="s">
        <v>126</v>
      </c>
      <c r="C49" s="34"/>
      <c r="D49" s="34"/>
      <c r="E49" s="55">
        <f>E42/150000</f>
        <v>-1.6131533333333334</v>
      </c>
      <c r="F49" s="132">
        <f>F42/150000</f>
        <v>-0.21802666666666667</v>
      </c>
    </row>
    <row r="50" spans="1:6" ht="27" customHeight="1" x14ac:dyDescent="0.2">
      <c r="A50" s="32"/>
      <c r="B50" s="33" t="s">
        <v>127</v>
      </c>
      <c r="C50" s="34"/>
      <c r="D50" s="34"/>
      <c r="E50" s="96"/>
      <c r="F50" s="96"/>
    </row>
    <row r="51" spans="1:6" ht="27" customHeight="1" x14ac:dyDescent="0.2">
      <c r="A51" s="207" t="s">
        <v>128</v>
      </c>
      <c r="B51" s="207"/>
      <c r="C51" s="12"/>
      <c r="D51" s="12"/>
      <c r="E51" s="96"/>
      <c r="F51" s="96"/>
    </row>
    <row r="52" spans="1:6" ht="27" customHeight="1" x14ac:dyDescent="0.2">
      <c r="A52" s="32"/>
      <c r="B52" s="33" t="s">
        <v>126</v>
      </c>
      <c r="C52" s="34"/>
      <c r="D52" s="34"/>
      <c r="E52" s="96"/>
      <c r="F52" s="96"/>
    </row>
    <row r="53" spans="1:6" ht="27" customHeight="1" thickBot="1" x14ac:dyDescent="0.25">
      <c r="A53" s="36"/>
      <c r="B53" s="37" t="s">
        <v>127</v>
      </c>
      <c r="C53" s="38"/>
      <c r="D53" s="38"/>
      <c r="E53" s="99"/>
      <c r="F53" s="99"/>
    </row>
    <row r="56" spans="1:6" ht="27" customHeight="1" x14ac:dyDescent="0.25">
      <c r="B56" s="20" t="s">
        <v>262</v>
      </c>
      <c r="C56" s="20"/>
      <c r="D56" s="209" t="s">
        <v>275</v>
      </c>
      <c r="E56" s="209"/>
      <c r="F56" s="169"/>
    </row>
    <row r="57" spans="1:6" ht="17.25" customHeight="1" x14ac:dyDescent="0.25">
      <c r="B57" s="167" t="s">
        <v>78</v>
      </c>
      <c r="C57" s="20"/>
      <c r="D57" s="192" t="s">
        <v>76</v>
      </c>
      <c r="E57" s="192"/>
      <c r="F57" s="21" t="s">
        <v>77</v>
      </c>
    </row>
    <row r="58" spans="1:6" ht="27" customHeight="1" x14ac:dyDescent="0.25">
      <c r="B58" s="20" t="s">
        <v>261</v>
      </c>
      <c r="C58" s="20"/>
      <c r="D58" s="209" t="s">
        <v>276</v>
      </c>
      <c r="E58" s="209"/>
      <c r="F58" s="173"/>
    </row>
    <row r="59" spans="1:6" ht="14.25" customHeight="1" x14ac:dyDescent="0.2">
      <c r="D59" s="192" t="s">
        <v>76</v>
      </c>
      <c r="E59" s="192"/>
      <c r="F59" s="21" t="s">
        <v>77</v>
      </c>
    </row>
    <row r="60" spans="1:6" ht="27" customHeight="1" x14ac:dyDescent="0.2">
      <c r="C60" s="23"/>
    </row>
    <row r="76" spans="1:9" ht="27" customHeight="1" x14ac:dyDescent="0.2">
      <c r="A76" s="140"/>
      <c r="B76" s="140"/>
      <c r="C76" s="140"/>
      <c r="D76" s="162"/>
      <c r="E76" s="140"/>
      <c r="F76" s="140"/>
      <c r="G76" s="140"/>
      <c r="H76" s="174"/>
      <c r="I76" s="140"/>
    </row>
    <row r="77" spans="1:9" ht="27" customHeight="1" x14ac:dyDescent="0.2">
      <c r="H77" s="15"/>
    </row>
    <row r="78" spans="1:9" ht="27" customHeight="1" x14ac:dyDescent="0.2">
      <c r="H78" s="15"/>
    </row>
    <row r="79" spans="1:9" ht="27" customHeight="1" x14ac:dyDescent="0.2">
      <c r="E79" s="15"/>
      <c r="H79" s="15"/>
    </row>
    <row r="80" spans="1:9" ht="27" customHeight="1" x14ac:dyDescent="0.2">
      <c r="E80" s="15"/>
      <c r="H80" s="15"/>
    </row>
    <row r="81" spans="1:8" ht="27" customHeight="1" x14ac:dyDescent="0.2">
      <c r="A81" s="168"/>
      <c r="E81" s="15"/>
      <c r="H81" s="15"/>
    </row>
    <row r="82" spans="1:8" ht="27" customHeight="1" x14ac:dyDescent="0.2">
      <c r="E82" s="15"/>
      <c r="H82" s="15"/>
    </row>
    <row r="83" spans="1:8" ht="27" customHeight="1" x14ac:dyDescent="0.2">
      <c r="E83" s="15"/>
      <c r="H83" s="15"/>
    </row>
  </sheetData>
  <sheetProtection selectLockedCells="1" selectUnlockedCells="1"/>
  <mergeCells count="32"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E1:F1"/>
    <mergeCell ref="D3:F3"/>
    <mergeCell ref="A5:F5"/>
    <mergeCell ref="A6:F6"/>
    <mergeCell ref="A8:B8"/>
  </mergeCells>
  <pageMargins left="0.78740157480314965" right="0.19685039370078741" top="0.59055118110236227" bottom="0.59055118110236227" header="0.51181102362204722" footer="0.51181102362204722"/>
  <pageSetup paperSize="9" scale="61" firstPageNumber="0" fitToHeight="2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opLeftCell="A40" zoomScale="77" zoomScaleNormal="77" workbookViewId="0">
      <selection activeCell="C70" sqref="C70"/>
    </sheetView>
  </sheetViews>
  <sheetFormatPr defaultRowHeight="12.75" x14ac:dyDescent="0.2"/>
  <cols>
    <col min="1" max="1" width="70.42578125" customWidth="1"/>
    <col min="2" max="2" width="12.85546875" style="1" customWidth="1"/>
    <col min="3" max="3" width="19.85546875" customWidth="1"/>
    <col min="4" max="4" width="20.5703125" customWidth="1"/>
  </cols>
  <sheetData>
    <row r="1" spans="1:4" ht="39.75" customHeight="1" x14ac:dyDescent="0.2">
      <c r="B1" s="210"/>
      <c r="C1" s="210"/>
      <c r="D1" s="210"/>
    </row>
    <row r="2" spans="1:4" ht="20.25" customHeight="1" x14ac:dyDescent="0.2">
      <c r="B2" s="39"/>
      <c r="C2" s="40"/>
      <c r="D2" s="41" t="s">
        <v>129</v>
      </c>
    </row>
    <row r="3" spans="1:4" ht="18" customHeight="1" x14ac:dyDescent="0.2">
      <c r="A3" s="42" t="s">
        <v>258</v>
      </c>
      <c r="B3" s="211"/>
      <c r="C3" s="211"/>
      <c r="D3" s="211"/>
    </row>
    <row r="4" spans="1:4" ht="18" customHeight="1" x14ac:dyDescent="0.2">
      <c r="A4" s="42" t="s">
        <v>265</v>
      </c>
      <c r="B4" s="43"/>
      <c r="C4" s="43"/>
      <c r="D4" s="43"/>
    </row>
    <row r="5" spans="1:4" ht="31.5" customHeight="1" x14ac:dyDescent="0.2">
      <c r="A5" s="212" t="s">
        <v>130</v>
      </c>
      <c r="B5" s="212"/>
      <c r="C5" s="212"/>
      <c r="D5" s="212"/>
    </row>
    <row r="6" spans="1:4" x14ac:dyDescent="0.2">
      <c r="B6" s="27"/>
      <c r="C6" s="27"/>
      <c r="D6" s="27"/>
    </row>
    <row r="7" spans="1:4" x14ac:dyDescent="0.2">
      <c r="A7" s="26" t="s">
        <v>281</v>
      </c>
    </row>
    <row r="8" spans="1:4" ht="13.5" thickBot="1" x14ac:dyDescent="0.25">
      <c r="D8" s="5" t="s">
        <v>8</v>
      </c>
    </row>
    <row r="9" spans="1:4" s="44" customFormat="1" ht="71.25" customHeight="1" thickBot="1" x14ac:dyDescent="0.25">
      <c r="A9" s="75" t="s">
        <v>81</v>
      </c>
      <c r="B9" s="76" t="s">
        <v>10</v>
      </c>
      <c r="C9" s="135" t="s">
        <v>269</v>
      </c>
      <c r="D9" s="135" t="s">
        <v>279</v>
      </c>
    </row>
    <row r="10" spans="1:4" s="10" customFormat="1" ht="31.5" customHeight="1" x14ac:dyDescent="0.2">
      <c r="A10" s="213" t="s">
        <v>131</v>
      </c>
      <c r="B10" s="214"/>
      <c r="C10" s="214"/>
      <c r="D10" s="215"/>
    </row>
    <row r="11" spans="1:4" ht="18" customHeight="1" x14ac:dyDescent="0.2">
      <c r="A11" s="94" t="s">
        <v>132</v>
      </c>
      <c r="B11" s="81" t="s">
        <v>14</v>
      </c>
      <c r="C11" s="150" t="e">
        <f>SUM(C13:C18)</f>
        <v>#REF!</v>
      </c>
      <c r="D11" s="116">
        <f>SUM(D13:D18)</f>
        <v>0</v>
      </c>
    </row>
    <row r="12" spans="1:4" ht="18" customHeight="1" x14ac:dyDescent="0.2">
      <c r="A12" s="84" t="s">
        <v>109</v>
      </c>
      <c r="B12" s="81"/>
      <c r="C12" s="151"/>
      <c r="D12" s="102"/>
    </row>
    <row r="13" spans="1:4" ht="18" customHeight="1" x14ac:dyDescent="0.2">
      <c r="A13" s="84" t="s">
        <v>133</v>
      </c>
      <c r="B13" s="81" t="s">
        <v>16</v>
      </c>
      <c r="C13" s="151"/>
      <c r="D13" s="102"/>
    </row>
    <row r="14" spans="1:4" ht="18" customHeight="1" x14ac:dyDescent="0.2">
      <c r="A14" s="84" t="s">
        <v>134</v>
      </c>
      <c r="B14" s="81" t="s">
        <v>18</v>
      </c>
      <c r="C14" s="151"/>
      <c r="D14" s="102"/>
    </row>
    <row r="15" spans="1:4" ht="18" customHeight="1" x14ac:dyDescent="0.2">
      <c r="A15" s="84" t="s">
        <v>135</v>
      </c>
      <c r="B15" s="81" t="s">
        <v>20</v>
      </c>
      <c r="C15" s="151"/>
      <c r="D15" s="102"/>
    </row>
    <row r="16" spans="1:4" ht="18" customHeight="1" x14ac:dyDescent="0.2">
      <c r="A16" s="84" t="s">
        <v>136</v>
      </c>
      <c r="B16" s="81" t="s">
        <v>22</v>
      </c>
      <c r="C16" s="151"/>
      <c r="D16" s="102"/>
    </row>
    <row r="17" spans="1:4" ht="18" customHeight="1" x14ac:dyDescent="0.2">
      <c r="A17" s="84" t="s">
        <v>137</v>
      </c>
      <c r="B17" s="81" t="s">
        <v>24</v>
      </c>
      <c r="C17" s="152"/>
      <c r="D17" s="125"/>
    </row>
    <row r="18" spans="1:4" ht="18" customHeight="1" thickBot="1" x14ac:dyDescent="0.25">
      <c r="A18" s="91" t="s">
        <v>138</v>
      </c>
      <c r="B18" s="87" t="s">
        <v>26</v>
      </c>
      <c r="C18" s="153" t="e">
        <f>#REF!+#REF!+#REF!</f>
        <v>#REF!</v>
      </c>
      <c r="D18" s="104"/>
    </row>
    <row r="19" spans="1:4" ht="18" customHeight="1" x14ac:dyDescent="0.2">
      <c r="A19" s="78" t="s">
        <v>139</v>
      </c>
      <c r="B19" s="69" t="s">
        <v>90</v>
      </c>
      <c r="C19" s="145" t="e">
        <f>SUM(C21:C27)</f>
        <v>#REF!</v>
      </c>
      <c r="D19" s="129">
        <f>SUM(D21:D27)</f>
        <v>181953</v>
      </c>
    </row>
    <row r="20" spans="1:4" ht="18" customHeight="1" x14ac:dyDescent="0.2">
      <c r="A20" s="53" t="s">
        <v>109</v>
      </c>
      <c r="B20" s="12"/>
      <c r="C20" s="144"/>
      <c r="D20" s="126"/>
    </row>
    <row r="21" spans="1:4" ht="18" customHeight="1" x14ac:dyDescent="0.2">
      <c r="A21" s="53" t="s">
        <v>140</v>
      </c>
      <c r="B21" s="12" t="s">
        <v>92</v>
      </c>
      <c r="C21" s="144" t="e">
        <f>#REF!-C45-#REF!-#REF!-#REF!-#REF!-#REF!-#REF!-#REF!-#REF!-#REF!-#REF!-#REF!-#REF!-#REF!-#REF!-#REF!-#REF!</f>
        <v>#REF!</v>
      </c>
      <c r="D21" s="126">
        <v>71798</v>
      </c>
    </row>
    <row r="22" spans="1:4" ht="18" customHeight="1" x14ac:dyDescent="0.2">
      <c r="A22" s="53" t="s">
        <v>141</v>
      </c>
      <c r="B22" s="12" t="s">
        <v>94</v>
      </c>
      <c r="C22" s="144" t="e">
        <f>#REF!-#REF!-#REF!-#REF!-#REF!-#REF!</f>
        <v>#REF!</v>
      </c>
      <c r="D22" s="126">
        <v>18316</v>
      </c>
    </row>
    <row r="23" spans="1:4" ht="18" customHeight="1" x14ac:dyDescent="0.2">
      <c r="A23" s="53" t="s">
        <v>142</v>
      </c>
      <c r="B23" s="12" t="s">
        <v>96</v>
      </c>
      <c r="C23" s="146" t="e">
        <f>#REF!</f>
        <v>#REF!</v>
      </c>
      <c r="D23" s="126">
        <v>54307</v>
      </c>
    </row>
    <row r="24" spans="1:4" ht="18" customHeight="1" x14ac:dyDescent="0.2">
      <c r="A24" s="53" t="s">
        <v>143</v>
      </c>
      <c r="B24" s="12" t="s">
        <v>98</v>
      </c>
      <c r="C24" s="144" t="e">
        <f>#REF!</f>
        <v>#REF!</v>
      </c>
      <c r="D24" s="126"/>
    </row>
    <row r="25" spans="1:4" ht="18" customHeight="1" x14ac:dyDescent="0.2">
      <c r="A25" s="53" t="s">
        <v>144</v>
      </c>
      <c r="B25" s="12" t="s">
        <v>100</v>
      </c>
      <c r="C25" s="144"/>
      <c r="D25" s="126">
        <v>5202</v>
      </c>
    </row>
    <row r="26" spans="1:4" ht="18" customHeight="1" x14ac:dyDescent="0.2">
      <c r="A26" s="53" t="s">
        <v>145</v>
      </c>
      <c r="B26" s="12" t="s">
        <v>146</v>
      </c>
      <c r="C26" s="146" t="e">
        <f>#REF!</f>
        <v>#REF!</v>
      </c>
      <c r="D26" s="126">
        <v>12471</v>
      </c>
    </row>
    <row r="27" spans="1:4" ht="18" customHeight="1" x14ac:dyDescent="0.2">
      <c r="A27" s="53" t="s">
        <v>147</v>
      </c>
      <c r="B27" s="12" t="s">
        <v>148</v>
      </c>
      <c r="C27" s="144" t="e">
        <f>#REF!</f>
        <v>#REF!</v>
      </c>
      <c r="D27" s="126">
        <v>19859</v>
      </c>
    </row>
    <row r="28" spans="1:4" ht="36.75" customHeight="1" thickBot="1" x14ac:dyDescent="0.25">
      <c r="A28" s="77" t="s">
        <v>149</v>
      </c>
      <c r="B28" s="54" t="s">
        <v>150</v>
      </c>
      <c r="C28" s="147" t="e">
        <f>C11-C19</f>
        <v>#REF!</v>
      </c>
      <c r="D28" s="127">
        <f>D11-D19</f>
        <v>-181953</v>
      </c>
    </row>
    <row r="29" spans="1:4" s="10" customFormat="1" ht="31.5" customHeight="1" thickBot="1" x14ac:dyDescent="0.25">
      <c r="A29" s="216" t="s">
        <v>151</v>
      </c>
      <c r="B29" s="216"/>
      <c r="C29" s="216"/>
      <c r="D29" s="216"/>
    </row>
    <row r="30" spans="1:4" ht="18" customHeight="1" x14ac:dyDescent="0.2">
      <c r="A30" s="78" t="s">
        <v>152</v>
      </c>
      <c r="B30" s="69" t="s">
        <v>153</v>
      </c>
      <c r="C30" s="128">
        <f>SUM(C32:C42)</f>
        <v>0</v>
      </c>
      <c r="D30" s="129">
        <f>SUM(D32:D42)</f>
        <v>0</v>
      </c>
    </row>
    <row r="31" spans="1:4" ht="18" customHeight="1" x14ac:dyDescent="0.2">
      <c r="A31" s="53" t="s">
        <v>109</v>
      </c>
      <c r="B31" s="12"/>
      <c r="C31" s="96"/>
      <c r="D31" s="126"/>
    </row>
    <row r="32" spans="1:4" ht="18" customHeight="1" x14ac:dyDescent="0.2">
      <c r="A32" s="53" t="s">
        <v>154</v>
      </c>
      <c r="B32" s="12" t="s">
        <v>155</v>
      </c>
      <c r="C32" s="96"/>
      <c r="D32" s="126"/>
    </row>
    <row r="33" spans="1:4" ht="18" customHeight="1" x14ac:dyDescent="0.2">
      <c r="A33" s="53" t="s">
        <v>156</v>
      </c>
      <c r="B33" s="12" t="s">
        <v>157</v>
      </c>
      <c r="C33" s="96"/>
      <c r="D33" s="126"/>
    </row>
    <row r="34" spans="1:4" ht="18" customHeight="1" x14ac:dyDescent="0.2">
      <c r="A34" s="53" t="s">
        <v>158</v>
      </c>
      <c r="B34" s="12" t="s">
        <v>159</v>
      </c>
      <c r="C34" s="96"/>
      <c r="D34" s="126"/>
    </row>
    <row r="35" spans="1:4" ht="36" customHeight="1" x14ac:dyDescent="0.2">
      <c r="A35" s="53" t="s">
        <v>160</v>
      </c>
      <c r="B35" s="12" t="s">
        <v>161</v>
      </c>
      <c r="C35" s="96"/>
      <c r="D35" s="126"/>
    </row>
    <row r="36" spans="1:4" ht="18" customHeight="1" x14ac:dyDescent="0.2">
      <c r="A36" s="53" t="s">
        <v>162</v>
      </c>
      <c r="B36" s="12" t="s">
        <v>163</v>
      </c>
      <c r="C36" s="96"/>
      <c r="D36" s="126"/>
    </row>
    <row r="37" spans="1:4" ht="18" customHeight="1" x14ac:dyDescent="0.2">
      <c r="A37" s="53" t="s">
        <v>164</v>
      </c>
      <c r="B37" s="12" t="s">
        <v>165</v>
      </c>
      <c r="C37" s="96"/>
      <c r="D37" s="126"/>
    </row>
    <row r="38" spans="1:4" ht="18" customHeight="1" x14ac:dyDescent="0.2">
      <c r="A38" s="53" t="s">
        <v>166</v>
      </c>
      <c r="B38" s="12" t="s">
        <v>167</v>
      </c>
      <c r="C38" s="96"/>
      <c r="D38" s="126"/>
    </row>
    <row r="39" spans="1:4" ht="18" customHeight="1" x14ac:dyDescent="0.2">
      <c r="A39" s="53" t="s">
        <v>168</v>
      </c>
      <c r="B39" s="12" t="s">
        <v>169</v>
      </c>
      <c r="C39" s="96"/>
      <c r="D39" s="126"/>
    </row>
    <row r="40" spans="1:4" ht="18" customHeight="1" x14ac:dyDescent="0.2">
      <c r="A40" s="53" t="s">
        <v>170</v>
      </c>
      <c r="B40" s="12" t="s">
        <v>171</v>
      </c>
      <c r="C40" s="96"/>
      <c r="D40" s="126"/>
    </row>
    <row r="41" spans="1:4" ht="18" customHeight="1" x14ac:dyDescent="0.2">
      <c r="A41" s="53" t="s">
        <v>137</v>
      </c>
      <c r="B41" s="12" t="s">
        <v>172</v>
      </c>
      <c r="C41" s="130"/>
      <c r="D41" s="126"/>
    </row>
    <row r="42" spans="1:4" ht="18" customHeight="1" x14ac:dyDescent="0.2">
      <c r="A42" s="53" t="s">
        <v>138</v>
      </c>
      <c r="B42" s="12" t="s">
        <v>173</v>
      </c>
      <c r="C42" s="96"/>
      <c r="D42" s="126"/>
    </row>
    <row r="43" spans="1:4" ht="18" customHeight="1" x14ac:dyDescent="0.2">
      <c r="A43" s="64" t="s">
        <v>174</v>
      </c>
      <c r="B43" s="12" t="s">
        <v>175</v>
      </c>
      <c r="C43" s="149" t="e">
        <f>SUM(C45:C55)</f>
        <v>#REF!</v>
      </c>
      <c r="D43" s="131">
        <f>SUM(D45:D55)</f>
        <v>156958</v>
      </c>
    </row>
    <row r="44" spans="1:4" ht="18" customHeight="1" x14ac:dyDescent="0.2">
      <c r="A44" s="53" t="s">
        <v>109</v>
      </c>
      <c r="B44" s="12"/>
      <c r="C44" s="144"/>
      <c r="D44" s="126"/>
    </row>
    <row r="45" spans="1:4" ht="18" customHeight="1" x14ac:dyDescent="0.2">
      <c r="A45" s="53" t="s">
        <v>176</v>
      </c>
      <c r="B45" s="12" t="s">
        <v>177</v>
      </c>
      <c r="C45" s="144">
        <v>123500</v>
      </c>
      <c r="D45" s="126">
        <v>36016</v>
      </c>
    </row>
    <row r="46" spans="1:4" ht="18" customHeight="1" x14ac:dyDescent="0.2">
      <c r="A46" s="53" t="s">
        <v>178</v>
      </c>
      <c r="B46" s="12" t="s">
        <v>179</v>
      </c>
      <c r="C46" s="144"/>
      <c r="D46" s="126"/>
    </row>
    <row r="47" spans="1:4" ht="18" customHeight="1" x14ac:dyDescent="0.2">
      <c r="A47" s="53" t="s">
        <v>180</v>
      </c>
      <c r="B47" s="12" t="s">
        <v>181</v>
      </c>
      <c r="C47" s="144" t="e">
        <f>#REF!</f>
        <v>#REF!</v>
      </c>
      <c r="D47" s="126">
        <v>120942</v>
      </c>
    </row>
    <row r="48" spans="1:4" ht="34.5" customHeight="1" x14ac:dyDescent="0.2">
      <c r="A48" s="53" t="s">
        <v>182</v>
      </c>
      <c r="B48" s="12" t="s">
        <v>183</v>
      </c>
      <c r="C48" s="144"/>
      <c r="D48" s="126"/>
    </row>
    <row r="49" spans="1:4" ht="18" customHeight="1" x14ac:dyDescent="0.2">
      <c r="A49" s="53" t="s">
        <v>184</v>
      </c>
      <c r="B49" s="12" t="s">
        <v>185</v>
      </c>
      <c r="C49" s="96"/>
      <c r="D49" s="126"/>
    </row>
    <row r="50" spans="1:4" ht="18" customHeight="1" x14ac:dyDescent="0.2">
      <c r="A50" s="53" t="s">
        <v>186</v>
      </c>
      <c r="B50" s="12" t="s">
        <v>187</v>
      </c>
      <c r="C50" s="96"/>
      <c r="D50" s="126"/>
    </row>
    <row r="51" spans="1:4" ht="18" customHeight="1" x14ac:dyDescent="0.2">
      <c r="A51" s="53" t="s">
        <v>188</v>
      </c>
      <c r="B51" s="12" t="s">
        <v>189</v>
      </c>
      <c r="C51" s="96"/>
      <c r="D51" s="126"/>
    </row>
    <row r="52" spans="1:4" ht="18" customHeight="1" x14ac:dyDescent="0.2">
      <c r="A52" s="53" t="s">
        <v>190</v>
      </c>
      <c r="B52" s="12" t="s">
        <v>191</v>
      </c>
      <c r="C52" s="96"/>
      <c r="D52" s="126"/>
    </row>
    <row r="53" spans="1:4" ht="18" customHeight="1" x14ac:dyDescent="0.2">
      <c r="A53" s="53" t="s">
        <v>168</v>
      </c>
      <c r="B53" s="12" t="s">
        <v>192</v>
      </c>
      <c r="C53" s="96"/>
      <c r="D53" s="126"/>
    </row>
    <row r="54" spans="1:4" ht="18" customHeight="1" x14ac:dyDescent="0.2">
      <c r="A54" s="53" t="s">
        <v>193</v>
      </c>
      <c r="B54" s="12" t="s">
        <v>194</v>
      </c>
      <c r="C54" s="96"/>
      <c r="D54" s="126"/>
    </row>
    <row r="55" spans="1:4" ht="18" customHeight="1" x14ac:dyDescent="0.2">
      <c r="A55" s="53" t="s">
        <v>147</v>
      </c>
      <c r="B55" s="12" t="s">
        <v>195</v>
      </c>
      <c r="C55" s="96"/>
      <c r="D55" s="126"/>
    </row>
    <row r="56" spans="1:4" ht="33.75" customHeight="1" thickBot="1" x14ac:dyDescent="0.25">
      <c r="A56" s="77" t="s">
        <v>196</v>
      </c>
      <c r="B56" s="54" t="s">
        <v>197</v>
      </c>
      <c r="C56" s="147" t="e">
        <f>C30-C43</f>
        <v>#REF!</v>
      </c>
      <c r="D56" s="127">
        <f>D30-D43</f>
        <v>-156958</v>
      </c>
    </row>
    <row r="57" spans="1:4" s="10" customFormat="1" ht="31.5" customHeight="1" thickBot="1" x14ac:dyDescent="0.25">
      <c r="A57" s="154" t="s">
        <v>198</v>
      </c>
      <c r="B57" s="12" t="s">
        <v>202</v>
      </c>
      <c r="C57" s="154"/>
      <c r="D57" s="154"/>
    </row>
    <row r="58" spans="1:4" ht="18" customHeight="1" x14ac:dyDescent="0.2">
      <c r="A58" s="78" t="s">
        <v>199</v>
      </c>
      <c r="B58" s="69" t="s">
        <v>200</v>
      </c>
      <c r="C58" s="145" t="e">
        <f>SUM(C60:C63)</f>
        <v>#REF!</v>
      </c>
      <c r="D58" s="129">
        <f>SUM(D60:D63)</f>
        <v>595830</v>
      </c>
    </row>
    <row r="59" spans="1:4" ht="18" customHeight="1" x14ac:dyDescent="0.2">
      <c r="A59" s="53" t="s">
        <v>109</v>
      </c>
      <c r="B59" s="12"/>
      <c r="C59" s="144"/>
      <c r="D59" s="126"/>
    </row>
    <row r="60" spans="1:4" ht="18" customHeight="1" x14ac:dyDescent="0.2">
      <c r="A60" s="53" t="s">
        <v>201</v>
      </c>
      <c r="C60" s="144"/>
      <c r="D60" s="126"/>
    </row>
    <row r="61" spans="1:4" ht="18" customHeight="1" x14ac:dyDescent="0.2">
      <c r="A61" s="53" t="s">
        <v>203</v>
      </c>
      <c r="B61" s="12" t="s">
        <v>204</v>
      </c>
      <c r="C61" s="144" t="e">
        <f>#REF!</f>
        <v>#REF!</v>
      </c>
      <c r="D61" s="126">
        <v>595830</v>
      </c>
    </row>
    <row r="62" spans="1:4" ht="18" customHeight="1" x14ac:dyDescent="0.2">
      <c r="A62" s="53" t="s">
        <v>137</v>
      </c>
      <c r="B62" s="12" t="s">
        <v>205</v>
      </c>
      <c r="C62" s="144"/>
      <c r="D62" s="126"/>
    </row>
    <row r="63" spans="1:4" ht="18" customHeight="1" x14ac:dyDescent="0.2">
      <c r="A63" s="53" t="s">
        <v>138</v>
      </c>
      <c r="B63" s="12" t="s">
        <v>206</v>
      </c>
      <c r="C63" s="148" t="e">
        <f>#REF!</f>
        <v>#REF!</v>
      </c>
      <c r="D63" s="137"/>
    </row>
    <row r="64" spans="1:4" ht="18" customHeight="1" x14ac:dyDescent="0.2">
      <c r="A64" s="64" t="s">
        <v>207</v>
      </c>
      <c r="B64" s="12">
        <v>100</v>
      </c>
      <c r="C64" s="149" t="e">
        <f>SUM(C66:C70)</f>
        <v>#REF!</v>
      </c>
      <c r="D64" s="131">
        <f>SUM(D66:D70)</f>
        <v>232900</v>
      </c>
    </row>
    <row r="65" spans="1:9" ht="18" customHeight="1" x14ac:dyDescent="0.2">
      <c r="A65" s="53" t="s">
        <v>109</v>
      </c>
      <c r="B65" s="12"/>
      <c r="C65" s="144"/>
      <c r="D65" s="126"/>
    </row>
    <row r="66" spans="1:9" ht="18" customHeight="1" x14ac:dyDescent="0.2">
      <c r="A66" s="53" t="s">
        <v>208</v>
      </c>
      <c r="B66" s="12">
        <v>101</v>
      </c>
      <c r="C66" s="144"/>
      <c r="D66" s="126">
        <v>232900</v>
      </c>
    </row>
    <row r="67" spans="1:9" ht="18" customHeight="1" x14ac:dyDescent="0.2">
      <c r="A67" s="53" t="s">
        <v>143</v>
      </c>
      <c r="B67" s="12">
        <v>102</v>
      </c>
      <c r="C67" s="144"/>
      <c r="D67" s="126"/>
    </row>
    <row r="68" spans="1:9" ht="18" customHeight="1" x14ac:dyDescent="0.2">
      <c r="A68" s="53" t="s">
        <v>209</v>
      </c>
      <c r="B68" s="12">
        <v>103</v>
      </c>
      <c r="C68" s="144"/>
      <c r="D68" s="126"/>
    </row>
    <row r="69" spans="1:9" ht="18" customHeight="1" x14ac:dyDescent="0.2">
      <c r="A69" s="53" t="s">
        <v>210</v>
      </c>
      <c r="B69" s="12">
        <v>104</v>
      </c>
      <c r="C69" s="144"/>
      <c r="D69" s="126"/>
    </row>
    <row r="70" spans="1:9" ht="18" customHeight="1" x14ac:dyDescent="0.2">
      <c r="A70" s="53" t="s">
        <v>211</v>
      </c>
      <c r="B70" s="12">
        <v>105</v>
      </c>
      <c r="C70" s="144" t="e">
        <f>#REF!</f>
        <v>#REF!</v>
      </c>
      <c r="D70" s="126"/>
    </row>
    <row r="71" spans="1:9" ht="31.5" x14ac:dyDescent="0.2">
      <c r="A71" s="64" t="s">
        <v>212</v>
      </c>
      <c r="B71" s="12">
        <v>110</v>
      </c>
      <c r="C71" s="149" t="e">
        <f>C58-C64</f>
        <v>#REF!</v>
      </c>
      <c r="D71" s="131">
        <f>D58-D64</f>
        <v>362930</v>
      </c>
    </row>
    <row r="72" spans="1:9" ht="18" customHeight="1" x14ac:dyDescent="0.2">
      <c r="A72" s="53" t="s">
        <v>213</v>
      </c>
      <c r="B72" s="12">
        <v>120</v>
      </c>
      <c r="C72" s="144"/>
      <c r="D72" s="126"/>
    </row>
    <row r="73" spans="1:9" ht="31.5" x14ac:dyDescent="0.2">
      <c r="A73" s="64" t="s">
        <v>214</v>
      </c>
      <c r="B73" s="12">
        <v>130</v>
      </c>
      <c r="C73" s="149" t="e">
        <f>C28+C56+C71</f>
        <v>#REF!</v>
      </c>
      <c r="D73" s="131">
        <f>D28+D56+D71</f>
        <v>24019</v>
      </c>
    </row>
    <row r="74" spans="1:9" ht="31.5" x14ac:dyDescent="0.2">
      <c r="A74" s="64" t="s">
        <v>215</v>
      </c>
      <c r="B74" s="12">
        <v>140</v>
      </c>
      <c r="C74" s="149">
        <v>12309000</v>
      </c>
      <c r="D74" s="131">
        <v>14950</v>
      </c>
    </row>
    <row r="75" spans="1:9" ht="18" customHeight="1" thickBot="1" x14ac:dyDescent="0.25">
      <c r="A75" s="77" t="s">
        <v>216</v>
      </c>
      <c r="B75" s="54">
        <v>150</v>
      </c>
      <c r="C75" s="147" t="e">
        <f>C73+C74</f>
        <v>#REF!</v>
      </c>
      <c r="D75" s="127">
        <f>D73+D74</f>
        <v>38969</v>
      </c>
      <c r="F75" s="56"/>
    </row>
    <row r="76" spans="1:9" ht="18" customHeight="1" x14ac:dyDescent="0.2">
      <c r="A76" s="156"/>
      <c r="B76" s="159"/>
      <c r="C76" s="160"/>
      <c r="D76" s="158"/>
      <c r="E76" s="140"/>
      <c r="F76" s="161"/>
      <c r="G76" s="140"/>
      <c r="H76" s="174"/>
      <c r="I76" s="140"/>
    </row>
    <row r="77" spans="1:9" s="17" customFormat="1" ht="11.25" x14ac:dyDescent="0.2">
      <c r="B77" s="18"/>
      <c r="C77" s="19"/>
      <c r="D77" s="19"/>
      <c r="H77" s="176"/>
    </row>
    <row r="78" spans="1:9" x14ac:dyDescent="0.2">
      <c r="C78" s="16"/>
      <c r="D78" s="16"/>
      <c r="H78" s="15"/>
    </row>
    <row r="79" spans="1:9" x14ac:dyDescent="0.2">
      <c r="E79" s="15"/>
      <c r="H79" s="15"/>
    </row>
    <row r="80" spans="1:9" ht="15.75" x14ac:dyDescent="0.25">
      <c r="A80" s="20" t="s">
        <v>262</v>
      </c>
      <c r="B80" s="209" t="s">
        <v>275</v>
      </c>
      <c r="C80" s="209"/>
      <c r="D80" s="169"/>
      <c r="E80" s="15"/>
      <c r="H80" s="15"/>
    </row>
    <row r="81" spans="1:8" ht="15.75" x14ac:dyDescent="0.2">
      <c r="A81" s="167" t="s">
        <v>78</v>
      </c>
      <c r="B81" s="192" t="s">
        <v>76</v>
      </c>
      <c r="C81" s="192"/>
      <c r="D81" s="21" t="s">
        <v>77</v>
      </c>
      <c r="E81" s="15"/>
      <c r="H81" s="15"/>
    </row>
    <row r="82" spans="1:8" ht="15.75" x14ac:dyDescent="0.25">
      <c r="A82" s="20" t="s">
        <v>261</v>
      </c>
      <c r="B82" s="209" t="s">
        <v>276</v>
      </c>
      <c r="C82" s="209"/>
      <c r="D82" s="169"/>
      <c r="E82" s="15"/>
      <c r="H82" s="15"/>
    </row>
    <row r="83" spans="1:8" x14ac:dyDescent="0.2">
      <c r="B83" s="192" t="s">
        <v>76</v>
      </c>
      <c r="C83" s="192"/>
      <c r="D83" s="21" t="s">
        <v>77</v>
      </c>
      <c r="E83" s="15"/>
      <c r="H83" s="15"/>
    </row>
  </sheetData>
  <sheetProtection selectLockedCells="1" selectUnlockedCells="1"/>
  <mergeCells count="9">
    <mergeCell ref="B80:C80"/>
    <mergeCell ref="B81:C81"/>
    <mergeCell ref="B82:C82"/>
    <mergeCell ref="B83:C83"/>
    <mergeCell ref="B1:D1"/>
    <mergeCell ref="B3:D3"/>
    <mergeCell ref="A5:D5"/>
    <mergeCell ref="A10:D10"/>
    <mergeCell ref="A29:D29"/>
  </mergeCells>
  <pageMargins left="0.78740157480314965" right="0.19685039370078741" top="0.59055118110236227" bottom="0.59055118110236227" header="0.51181102362204722" footer="0.51181102362204722"/>
  <pageSetup paperSize="9" scale="76" firstPageNumber="0" fitToHeight="2" orientation="portrait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topLeftCell="A67" workbookViewId="0">
      <selection activeCell="C70" sqref="C70"/>
    </sheetView>
  </sheetViews>
  <sheetFormatPr defaultRowHeight="12.75" x14ac:dyDescent="0.2"/>
  <cols>
    <col min="1" max="1" width="41.7109375" customWidth="1"/>
    <col min="2" max="2" width="9.140625" style="1"/>
    <col min="3" max="3" width="16.42578125" customWidth="1"/>
    <col min="4" max="4" width="15.7109375" customWidth="1"/>
    <col min="5" max="5" width="17.28515625" customWidth="1"/>
    <col min="6" max="7" width="15.7109375" customWidth="1"/>
    <col min="8" max="8" width="18.7109375" customWidth="1"/>
    <col min="9" max="9" width="15.7109375" customWidth="1"/>
  </cols>
  <sheetData>
    <row r="1" spans="1:9" ht="42.75" customHeight="1" x14ac:dyDescent="0.2">
      <c r="G1" s="202"/>
      <c r="H1" s="202"/>
      <c r="I1" s="202"/>
    </row>
    <row r="2" spans="1:9" ht="20.25" customHeight="1" x14ac:dyDescent="0.2">
      <c r="G2" s="24"/>
      <c r="H2" s="45"/>
      <c r="I2" s="25" t="s">
        <v>217</v>
      </c>
    </row>
    <row r="3" spans="1:9" ht="15.75" x14ac:dyDescent="0.25">
      <c r="A3" s="46" t="s">
        <v>218</v>
      </c>
      <c r="B3" s="217" t="s">
        <v>256</v>
      </c>
      <c r="C3" s="218"/>
      <c r="D3" s="218"/>
      <c r="E3" s="218"/>
      <c r="F3" s="218"/>
      <c r="G3" s="218"/>
      <c r="H3" s="218"/>
      <c r="I3" s="218"/>
    </row>
    <row r="4" spans="1:9" ht="15.75" x14ac:dyDescent="0.25">
      <c r="A4" s="46" t="s">
        <v>219</v>
      </c>
      <c r="B4" s="63" t="s">
        <v>263</v>
      </c>
      <c r="C4" s="47"/>
      <c r="D4" s="47"/>
      <c r="E4" s="47"/>
      <c r="F4" s="47"/>
      <c r="G4" s="47"/>
      <c r="H4" s="47"/>
      <c r="I4" s="47"/>
    </row>
    <row r="5" spans="1:9" ht="19.5" customHeight="1" x14ac:dyDescent="0.2">
      <c r="A5" s="219" t="s">
        <v>220</v>
      </c>
      <c r="B5" s="219"/>
      <c r="C5" s="219"/>
      <c r="D5" s="219"/>
      <c r="E5" s="219"/>
      <c r="F5" s="219"/>
      <c r="G5" s="219"/>
      <c r="H5" s="219"/>
      <c r="I5" s="219"/>
    </row>
    <row r="6" spans="1:9" ht="19.5" customHeight="1" x14ac:dyDescent="0.2">
      <c r="A6" s="48"/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46" t="s">
        <v>281</v>
      </c>
    </row>
    <row r="8" spans="1:9" x14ac:dyDescent="0.2">
      <c r="I8" s="5" t="s">
        <v>221</v>
      </c>
    </row>
    <row r="9" spans="1:9" ht="27" customHeight="1" x14ac:dyDescent="0.2">
      <c r="A9" s="220" t="s">
        <v>222</v>
      </c>
      <c r="B9" s="221" t="s">
        <v>10</v>
      </c>
      <c r="C9" s="222" t="s">
        <v>223</v>
      </c>
      <c r="D9" s="222"/>
      <c r="E9" s="222"/>
      <c r="F9" s="222"/>
      <c r="G9" s="222"/>
      <c r="H9" s="222" t="s">
        <v>224</v>
      </c>
      <c r="I9" s="222" t="s">
        <v>225</v>
      </c>
    </row>
    <row r="10" spans="1:9" ht="63" x14ac:dyDescent="0.2">
      <c r="A10" s="220"/>
      <c r="B10" s="221"/>
      <c r="C10" s="178" t="s">
        <v>67</v>
      </c>
      <c r="D10" s="178" t="s">
        <v>68</v>
      </c>
      <c r="E10" s="178" t="s">
        <v>69</v>
      </c>
      <c r="F10" s="178" t="s">
        <v>70</v>
      </c>
      <c r="G10" s="178" t="s">
        <v>226</v>
      </c>
      <c r="H10" s="222"/>
      <c r="I10" s="222"/>
    </row>
    <row r="11" spans="1:9" s="44" customFormat="1" ht="15.75" x14ac:dyDescent="0.2">
      <c r="A11" s="179" t="s">
        <v>273</v>
      </c>
      <c r="B11" s="180" t="s">
        <v>14</v>
      </c>
      <c r="C11" s="181">
        <v>469650</v>
      </c>
      <c r="D11" s="181">
        <v>0</v>
      </c>
      <c r="E11" s="181">
        <v>0</v>
      </c>
      <c r="F11" s="181">
        <v>0</v>
      </c>
      <c r="G11" s="181">
        <v>-219023</v>
      </c>
      <c r="H11" s="181">
        <v>0</v>
      </c>
      <c r="I11" s="181">
        <f>SUM(C11:H11)</f>
        <v>250627</v>
      </c>
    </row>
    <row r="12" spans="1:9" ht="15.75" x14ac:dyDescent="0.2">
      <c r="A12" s="182" t="s">
        <v>227</v>
      </c>
      <c r="B12" s="81" t="s">
        <v>16</v>
      </c>
      <c r="C12" s="101"/>
      <c r="D12" s="101"/>
      <c r="E12" s="101"/>
      <c r="F12" s="101"/>
      <c r="G12" s="101"/>
      <c r="H12" s="101"/>
      <c r="I12" s="101"/>
    </row>
    <row r="13" spans="1:9" ht="31.5" x14ac:dyDescent="0.2">
      <c r="A13" s="182" t="s">
        <v>228</v>
      </c>
      <c r="B13" s="81">
        <v>100</v>
      </c>
      <c r="C13" s="101">
        <f>C11+C12</f>
        <v>469650</v>
      </c>
      <c r="D13" s="101">
        <f t="shared" ref="D13:H13" si="0">D11+D12</f>
        <v>0</v>
      </c>
      <c r="E13" s="101">
        <f t="shared" si="0"/>
        <v>0</v>
      </c>
      <c r="F13" s="101">
        <f t="shared" si="0"/>
        <v>0</v>
      </c>
      <c r="G13" s="101">
        <f>G11+G12</f>
        <v>-219023</v>
      </c>
      <c r="H13" s="101">
        <f t="shared" si="0"/>
        <v>0</v>
      </c>
      <c r="I13" s="101">
        <f>SUM(C13:H13)</f>
        <v>250627</v>
      </c>
    </row>
    <row r="14" spans="1:9" ht="31.5" x14ac:dyDescent="0.2">
      <c r="A14" s="183" t="s">
        <v>229</v>
      </c>
      <c r="B14" s="184">
        <v>200</v>
      </c>
      <c r="C14" s="115">
        <f>C15+C16</f>
        <v>0</v>
      </c>
      <c r="D14" s="115">
        <f t="shared" ref="D14:H14" si="1">D15+D16</f>
        <v>0</v>
      </c>
      <c r="E14" s="115">
        <f t="shared" si="1"/>
        <v>0</v>
      </c>
      <c r="F14" s="115">
        <f t="shared" si="1"/>
        <v>0</v>
      </c>
      <c r="G14" s="115">
        <f>G15+G16</f>
        <v>-32704</v>
      </c>
      <c r="H14" s="115">
        <f t="shared" si="1"/>
        <v>0</v>
      </c>
      <c r="I14" s="115">
        <f t="shared" ref="I14:I60" si="2">SUM(C14:H14)</f>
        <v>-32704</v>
      </c>
    </row>
    <row r="15" spans="1:9" ht="15.75" x14ac:dyDescent="0.2">
      <c r="A15" s="182" t="s">
        <v>283</v>
      </c>
      <c r="B15" s="81">
        <v>210</v>
      </c>
      <c r="C15" s="101">
        <v>0</v>
      </c>
      <c r="D15" s="101">
        <v>0</v>
      </c>
      <c r="E15" s="101">
        <v>0</v>
      </c>
      <c r="F15" s="101">
        <v>0</v>
      </c>
      <c r="G15" s="101">
        <v>-32704</v>
      </c>
      <c r="H15" s="101">
        <v>0</v>
      </c>
      <c r="I15" s="101">
        <f t="shared" si="2"/>
        <v>-32704</v>
      </c>
    </row>
    <row r="16" spans="1:9" ht="31.5" x14ac:dyDescent="0.2">
      <c r="A16" s="182" t="s">
        <v>230</v>
      </c>
      <c r="B16" s="81">
        <v>220</v>
      </c>
      <c r="C16" s="101">
        <f>SUM(C18:C26)</f>
        <v>0</v>
      </c>
      <c r="D16" s="101">
        <f t="shared" ref="D16:H16" si="3">SUM(D18:D26)</f>
        <v>0</v>
      </c>
      <c r="E16" s="101">
        <f t="shared" si="3"/>
        <v>0</v>
      </c>
      <c r="F16" s="101">
        <f t="shared" si="3"/>
        <v>0</v>
      </c>
      <c r="G16" s="101">
        <f t="shared" si="3"/>
        <v>0</v>
      </c>
      <c r="H16" s="101">
        <f t="shared" si="3"/>
        <v>0</v>
      </c>
      <c r="I16" s="101">
        <f t="shared" si="2"/>
        <v>0</v>
      </c>
    </row>
    <row r="17" spans="1:9" ht="15.75" x14ac:dyDescent="0.2">
      <c r="A17" s="182" t="s">
        <v>109</v>
      </c>
      <c r="B17" s="81"/>
      <c r="C17" s="101"/>
      <c r="D17" s="101"/>
      <c r="E17" s="101"/>
      <c r="F17" s="101"/>
      <c r="G17" s="101"/>
      <c r="H17" s="101"/>
      <c r="I17" s="101"/>
    </row>
    <row r="18" spans="1:9" ht="35.25" customHeight="1" x14ac:dyDescent="0.2">
      <c r="A18" s="182" t="s">
        <v>231</v>
      </c>
      <c r="B18" s="81">
        <v>221</v>
      </c>
      <c r="C18" s="101"/>
      <c r="D18" s="101"/>
      <c r="E18" s="101"/>
      <c r="F18" s="101"/>
      <c r="G18" s="101"/>
      <c r="H18" s="101"/>
      <c r="I18" s="101"/>
    </row>
    <row r="19" spans="1:9" ht="50.25" customHeight="1" x14ac:dyDescent="0.2">
      <c r="A19" s="182" t="s">
        <v>232</v>
      </c>
      <c r="B19" s="81">
        <v>222</v>
      </c>
      <c r="C19" s="101"/>
      <c r="D19" s="101"/>
      <c r="E19" s="101"/>
      <c r="F19" s="101"/>
      <c r="G19" s="101"/>
      <c r="H19" s="101"/>
      <c r="I19" s="101"/>
    </row>
    <row r="20" spans="1:9" ht="50.25" customHeight="1" x14ac:dyDescent="0.2">
      <c r="A20" s="182" t="s">
        <v>233</v>
      </c>
      <c r="B20" s="81">
        <v>223</v>
      </c>
      <c r="C20" s="101"/>
      <c r="D20" s="101"/>
      <c r="E20" s="101"/>
      <c r="F20" s="101"/>
      <c r="G20" s="101"/>
      <c r="H20" s="101"/>
      <c r="I20" s="101"/>
    </row>
    <row r="21" spans="1:9" ht="66.75" customHeight="1" x14ac:dyDescent="0.2">
      <c r="A21" s="182" t="s">
        <v>112</v>
      </c>
      <c r="B21" s="81">
        <v>224</v>
      </c>
      <c r="C21" s="101"/>
      <c r="D21" s="101"/>
      <c r="E21" s="101"/>
      <c r="F21" s="101"/>
      <c r="G21" s="101"/>
      <c r="H21" s="101"/>
      <c r="I21" s="101"/>
    </row>
    <row r="22" spans="1:9" ht="35.25" customHeight="1" x14ac:dyDescent="0.2">
      <c r="A22" s="182" t="s">
        <v>113</v>
      </c>
      <c r="B22" s="81">
        <v>225</v>
      </c>
      <c r="C22" s="185"/>
      <c r="D22" s="185"/>
      <c r="E22" s="185"/>
      <c r="F22" s="185"/>
      <c r="G22" s="185"/>
      <c r="H22" s="185"/>
      <c r="I22" s="185"/>
    </row>
    <row r="23" spans="1:9" ht="48" customHeight="1" x14ac:dyDescent="0.2">
      <c r="A23" s="182" t="s">
        <v>114</v>
      </c>
      <c r="B23" s="81">
        <v>226</v>
      </c>
      <c r="C23" s="185"/>
      <c r="D23" s="185"/>
      <c r="E23" s="185"/>
      <c r="F23" s="185"/>
      <c r="G23" s="185"/>
      <c r="H23" s="185"/>
      <c r="I23" s="185"/>
    </row>
    <row r="24" spans="1:9" ht="34.5" customHeight="1" x14ac:dyDescent="0.2">
      <c r="A24" s="182" t="s">
        <v>234</v>
      </c>
      <c r="B24" s="81">
        <v>227</v>
      </c>
      <c r="C24" s="185"/>
      <c r="D24" s="185"/>
      <c r="E24" s="185"/>
      <c r="F24" s="185"/>
      <c r="G24" s="185"/>
      <c r="H24" s="185"/>
      <c r="I24" s="185"/>
    </row>
    <row r="25" spans="1:9" ht="32.25" customHeight="1" x14ac:dyDescent="0.2">
      <c r="A25" s="182" t="s">
        <v>116</v>
      </c>
      <c r="B25" s="81">
        <v>228</v>
      </c>
      <c r="C25" s="185"/>
      <c r="D25" s="185"/>
      <c r="E25" s="185"/>
      <c r="F25" s="185"/>
      <c r="G25" s="185"/>
      <c r="H25" s="185"/>
      <c r="I25" s="185"/>
    </row>
    <row r="26" spans="1:9" ht="31.5" x14ac:dyDescent="0.2">
      <c r="A26" s="182" t="s">
        <v>117</v>
      </c>
      <c r="B26" s="81">
        <v>229</v>
      </c>
      <c r="C26" s="185"/>
      <c r="D26" s="185"/>
      <c r="E26" s="185"/>
      <c r="F26" s="185"/>
      <c r="G26" s="185"/>
      <c r="H26" s="185"/>
      <c r="I26" s="185"/>
    </row>
    <row r="27" spans="1:9" ht="36" customHeight="1" x14ac:dyDescent="0.2">
      <c r="A27" s="183" t="s">
        <v>235</v>
      </c>
      <c r="B27" s="184">
        <v>300</v>
      </c>
      <c r="C27" s="115">
        <f>SUM(C29:C41)</f>
        <v>0</v>
      </c>
      <c r="D27" s="115">
        <f t="shared" ref="D27:H27" si="4">SUM(D29:D41)</f>
        <v>0</v>
      </c>
      <c r="E27" s="115">
        <f t="shared" si="4"/>
        <v>0</v>
      </c>
      <c r="F27" s="115">
        <f t="shared" si="4"/>
        <v>0</v>
      </c>
      <c r="G27" s="115">
        <f t="shared" si="4"/>
        <v>0</v>
      </c>
      <c r="H27" s="115">
        <f t="shared" si="4"/>
        <v>0</v>
      </c>
      <c r="I27" s="115">
        <f t="shared" si="2"/>
        <v>0</v>
      </c>
    </row>
    <row r="28" spans="1:9" ht="15.75" x14ac:dyDescent="0.2">
      <c r="A28" s="182" t="s">
        <v>109</v>
      </c>
      <c r="B28" s="81"/>
      <c r="C28" s="101"/>
      <c r="D28" s="101"/>
      <c r="E28" s="101"/>
      <c r="F28" s="101"/>
      <c r="G28" s="101"/>
      <c r="H28" s="101"/>
      <c r="I28" s="101"/>
    </row>
    <row r="29" spans="1:9" ht="22.5" customHeight="1" x14ac:dyDescent="0.2">
      <c r="A29" s="182" t="s">
        <v>236</v>
      </c>
      <c r="B29" s="81">
        <v>310</v>
      </c>
      <c r="C29" s="101"/>
      <c r="D29" s="101"/>
      <c r="E29" s="101"/>
      <c r="F29" s="101"/>
      <c r="G29" s="101"/>
      <c r="H29" s="101"/>
      <c r="I29" s="101"/>
    </row>
    <row r="30" spans="1:9" ht="15.75" x14ac:dyDescent="0.2">
      <c r="A30" s="182" t="s">
        <v>109</v>
      </c>
      <c r="B30" s="81"/>
      <c r="C30" s="101"/>
      <c r="D30" s="101"/>
      <c r="E30" s="101"/>
      <c r="F30" s="101"/>
      <c r="G30" s="101"/>
      <c r="H30" s="101"/>
      <c r="I30" s="101"/>
    </row>
    <row r="31" spans="1:9" ht="15.75" x14ac:dyDescent="0.2">
      <c r="A31" s="182" t="s">
        <v>237</v>
      </c>
      <c r="B31" s="81"/>
      <c r="C31" s="101"/>
      <c r="D31" s="101"/>
      <c r="E31" s="101"/>
      <c r="F31" s="101"/>
      <c r="G31" s="101"/>
      <c r="H31" s="101"/>
      <c r="I31" s="101"/>
    </row>
    <row r="32" spans="1:9" ht="33.75" customHeight="1" x14ac:dyDescent="0.2">
      <c r="A32" s="182" t="s">
        <v>238</v>
      </c>
      <c r="B32" s="81"/>
      <c r="C32" s="101"/>
      <c r="D32" s="101"/>
      <c r="E32" s="101"/>
      <c r="F32" s="101"/>
      <c r="G32" s="101"/>
      <c r="H32" s="101"/>
      <c r="I32" s="101"/>
    </row>
    <row r="33" spans="1:9" ht="33" customHeight="1" x14ac:dyDescent="0.2">
      <c r="A33" s="182" t="s">
        <v>239</v>
      </c>
      <c r="B33" s="81"/>
      <c r="C33" s="101"/>
      <c r="D33" s="101"/>
      <c r="E33" s="101"/>
      <c r="F33" s="101"/>
      <c r="G33" s="101"/>
      <c r="H33" s="101"/>
      <c r="I33" s="101"/>
    </row>
    <row r="34" spans="1:9" ht="15.75" x14ac:dyDescent="0.2">
      <c r="A34" s="182" t="s">
        <v>240</v>
      </c>
      <c r="B34" s="81">
        <v>311</v>
      </c>
      <c r="C34" s="101"/>
      <c r="D34" s="101"/>
      <c r="E34" s="101"/>
      <c r="F34" s="101"/>
      <c r="G34" s="101"/>
      <c r="H34" s="101"/>
      <c r="I34" s="101"/>
    </row>
    <row r="35" spans="1:9" ht="31.5" x14ac:dyDescent="0.2">
      <c r="A35" s="182" t="s">
        <v>241</v>
      </c>
      <c r="B35" s="81">
        <v>312</v>
      </c>
      <c r="C35" s="101"/>
      <c r="D35" s="101"/>
      <c r="E35" s="101"/>
      <c r="F35" s="101"/>
      <c r="G35" s="101"/>
      <c r="H35" s="101"/>
      <c r="I35" s="101"/>
    </row>
    <row r="36" spans="1:9" ht="31.5" customHeight="1" x14ac:dyDescent="0.2">
      <c r="A36" s="182" t="s">
        <v>242</v>
      </c>
      <c r="B36" s="81">
        <v>313</v>
      </c>
      <c r="C36" s="101"/>
      <c r="D36" s="101"/>
      <c r="E36" s="101"/>
      <c r="F36" s="101"/>
      <c r="G36" s="101"/>
      <c r="H36" s="101"/>
      <c r="I36" s="101"/>
    </row>
    <row r="37" spans="1:9" ht="50.25" customHeight="1" x14ac:dyDescent="0.2">
      <c r="A37" s="182" t="s">
        <v>243</v>
      </c>
      <c r="B37" s="81">
        <v>314</v>
      </c>
      <c r="C37" s="101"/>
      <c r="D37" s="101"/>
      <c r="E37" s="101"/>
      <c r="F37" s="101"/>
      <c r="G37" s="101"/>
      <c r="H37" s="101"/>
      <c r="I37" s="101"/>
    </row>
    <row r="38" spans="1:9" ht="15.75" x14ac:dyDescent="0.2">
      <c r="A38" s="182" t="s">
        <v>244</v>
      </c>
      <c r="B38" s="81">
        <v>315</v>
      </c>
      <c r="C38" s="101"/>
      <c r="D38" s="101"/>
      <c r="E38" s="101"/>
      <c r="F38" s="101"/>
      <c r="G38" s="101"/>
      <c r="H38" s="101"/>
      <c r="I38" s="101"/>
    </row>
    <row r="39" spans="1:9" ht="31.5" x14ac:dyDescent="0.2">
      <c r="A39" s="182" t="s">
        <v>245</v>
      </c>
      <c r="B39" s="81">
        <v>316</v>
      </c>
      <c r="C39" s="101"/>
      <c r="D39" s="101"/>
      <c r="E39" s="101"/>
      <c r="F39" s="101"/>
      <c r="G39" s="101"/>
      <c r="H39" s="101"/>
      <c r="I39" s="101"/>
    </row>
    <row r="40" spans="1:9" ht="17.25" customHeight="1" x14ac:dyDescent="0.2">
      <c r="A40" s="182" t="s">
        <v>246</v>
      </c>
      <c r="B40" s="81">
        <v>317</v>
      </c>
      <c r="C40" s="101"/>
      <c r="D40" s="101"/>
      <c r="E40" s="101"/>
      <c r="F40" s="101"/>
      <c r="G40" s="101"/>
      <c r="H40" s="101"/>
      <c r="I40" s="101"/>
    </row>
    <row r="41" spans="1:9" ht="47.25" x14ac:dyDescent="0.2">
      <c r="A41" s="182" t="s">
        <v>247</v>
      </c>
      <c r="B41" s="81">
        <v>318</v>
      </c>
      <c r="C41" s="101"/>
      <c r="D41" s="101"/>
      <c r="E41" s="101"/>
      <c r="F41" s="101"/>
      <c r="G41" s="101"/>
      <c r="H41" s="101"/>
      <c r="I41" s="101"/>
    </row>
    <row r="42" spans="1:9" ht="31.5" x14ac:dyDescent="0.2">
      <c r="A42" s="186" t="s">
        <v>284</v>
      </c>
      <c r="B42" s="187" t="s">
        <v>259</v>
      </c>
      <c r="C42" s="188">
        <f>C13+C14+C27</f>
        <v>469650</v>
      </c>
      <c r="D42" s="188">
        <f t="shared" ref="D42:H42" si="5">D13+D14+D27</f>
        <v>0</v>
      </c>
      <c r="E42" s="188">
        <f t="shared" si="5"/>
        <v>0</v>
      </c>
      <c r="F42" s="188">
        <f t="shared" si="5"/>
        <v>0</v>
      </c>
      <c r="G42" s="188">
        <f>G13+G14+G27</f>
        <v>-251727</v>
      </c>
      <c r="H42" s="188">
        <f t="shared" si="5"/>
        <v>0</v>
      </c>
      <c r="I42" s="188">
        <f>SUM(C42:H42)</f>
        <v>217923</v>
      </c>
    </row>
    <row r="43" spans="1:9" ht="15.75" x14ac:dyDescent="0.2">
      <c r="A43" s="182"/>
      <c r="B43" s="81"/>
      <c r="C43" s="185"/>
      <c r="D43" s="185"/>
      <c r="E43" s="185"/>
      <c r="F43" s="185"/>
      <c r="G43" s="185"/>
      <c r="H43" s="185"/>
      <c r="I43" s="185"/>
    </row>
    <row r="44" spans="1:9" ht="15.75" x14ac:dyDescent="0.2">
      <c r="A44" s="186" t="s">
        <v>274</v>
      </c>
      <c r="B44" s="187">
        <v>400</v>
      </c>
      <c r="C44" s="188">
        <v>531815</v>
      </c>
      <c r="D44" s="188">
        <f t="shared" ref="D44:H44" si="6">D13+D14+D27</f>
        <v>0</v>
      </c>
      <c r="E44" s="188">
        <f t="shared" si="6"/>
        <v>0</v>
      </c>
      <c r="F44" s="188">
        <f t="shared" si="6"/>
        <v>0</v>
      </c>
      <c r="G44" s="188">
        <f>Баланс!E72</f>
        <v>-455546</v>
      </c>
      <c r="H44" s="188">
        <f t="shared" si="6"/>
        <v>0</v>
      </c>
      <c r="I44" s="188">
        <f>SUM(C44:H44)</f>
        <v>76269</v>
      </c>
    </row>
    <row r="45" spans="1:9" ht="15.75" x14ac:dyDescent="0.2">
      <c r="A45" s="182" t="s">
        <v>227</v>
      </c>
      <c r="B45" s="81">
        <v>401</v>
      </c>
      <c r="C45" s="101"/>
      <c r="D45" s="101"/>
      <c r="E45" s="101"/>
      <c r="F45" s="101"/>
      <c r="G45" s="101"/>
      <c r="H45" s="101"/>
      <c r="I45" s="101"/>
    </row>
    <row r="46" spans="1:9" ht="31.5" x14ac:dyDescent="0.2">
      <c r="A46" s="183" t="s">
        <v>248</v>
      </c>
      <c r="B46" s="184">
        <v>500</v>
      </c>
      <c r="C46" s="115">
        <f>C44+C45</f>
        <v>531815</v>
      </c>
      <c r="D46" s="115">
        <f t="shared" ref="D46:H46" si="7">D44+D45</f>
        <v>0</v>
      </c>
      <c r="E46" s="115">
        <f t="shared" si="7"/>
        <v>0</v>
      </c>
      <c r="F46" s="115">
        <f t="shared" si="7"/>
        <v>0</v>
      </c>
      <c r="G46" s="115">
        <f>G44+G45</f>
        <v>-455546</v>
      </c>
      <c r="H46" s="115">
        <f t="shared" si="7"/>
        <v>0</v>
      </c>
      <c r="I46" s="115">
        <f t="shared" si="2"/>
        <v>76269</v>
      </c>
    </row>
    <row r="47" spans="1:9" ht="31.5" x14ac:dyDescent="0.2">
      <c r="A47" s="183" t="s">
        <v>249</v>
      </c>
      <c r="B47" s="184">
        <v>600</v>
      </c>
      <c r="C47" s="115">
        <f>C48+C49</f>
        <v>0</v>
      </c>
      <c r="D47" s="115">
        <f t="shared" ref="D47:H47" si="8">D48+D49</f>
        <v>0</v>
      </c>
      <c r="E47" s="115">
        <f t="shared" si="8"/>
        <v>0</v>
      </c>
      <c r="F47" s="115">
        <f t="shared" si="8"/>
        <v>0</v>
      </c>
      <c r="G47" s="115">
        <f>G48+G49</f>
        <v>-241973</v>
      </c>
      <c r="H47" s="115">
        <f t="shared" si="8"/>
        <v>0</v>
      </c>
      <c r="I47" s="115">
        <f t="shared" si="2"/>
        <v>-241973</v>
      </c>
    </row>
    <row r="48" spans="1:9" ht="15.75" x14ac:dyDescent="0.2">
      <c r="A48" s="182" t="s">
        <v>277</v>
      </c>
      <c r="B48" s="81">
        <v>610</v>
      </c>
      <c r="C48" s="101">
        <v>0</v>
      </c>
      <c r="D48" s="101">
        <v>0</v>
      </c>
      <c r="E48" s="101">
        <v>0</v>
      </c>
      <c r="F48" s="101">
        <v>0</v>
      </c>
      <c r="G48" s="101">
        <f>ОПиУ!E42</f>
        <v>-241973</v>
      </c>
      <c r="H48" s="101">
        <v>0</v>
      </c>
      <c r="I48" s="101">
        <f t="shared" si="2"/>
        <v>-241973</v>
      </c>
    </row>
    <row r="49" spans="1:9" ht="32.25" customHeight="1" x14ac:dyDescent="0.2">
      <c r="A49" s="182" t="s">
        <v>250</v>
      </c>
      <c r="B49" s="81">
        <v>620</v>
      </c>
      <c r="C49" s="101">
        <f>SUM(C51:C59)</f>
        <v>0</v>
      </c>
      <c r="D49" s="101">
        <f t="shared" ref="D49:H49" si="9">SUM(D51:D59)</f>
        <v>0</v>
      </c>
      <c r="E49" s="101">
        <f t="shared" si="9"/>
        <v>0</v>
      </c>
      <c r="F49" s="101">
        <f t="shared" si="9"/>
        <v>0</v>
      </c>
      <c r="G49" s="101">
        <f t="shared" si="9"/>
        <v>0</v>
      </c>
      <c r="H49" s="101">
        <f t="shared" si="9"/>
        <v>0</v>
      </c>
      <c r="I49" s="101">
        <f t="shared" si="2"/>
        <v>0</v>
      </c>
    </row>
    <row r="50" spans="1:9" ht="15.75" x14ac:dyDescent="0.2">
      <c r="A50" s="182" t="s">
        <v>109</v>
      </c>
      <c r="B50" s="81"/>
      <c r="C50" s="101"/>
      <c r="D50" s="101"/>
      <c r="E50" s="101"/>
      <c r="F50" s="101"/>
      <c r="G50" s="101"/>
      <c r="H50" s="101"/>
      <c r="I50" s="101"/>
    </row>
    <row r="51" spans="1:9" ht="33.75" customHeight="1" x14ac:dyDescent="0.2">
      <c r="A51" s="182" t="s">
        <v>231</v>
      </c>
      <c r="B51" s="81">
        <v>621</v>
      </c>
      <c r="C51" s="101"/>
      <c r="D51" s="101"/>
      <c r="E51" s="101"/>
      <c r="F51" s="101"/>
      <c r="G51" s="101"/>
      <c r="H51" s="101"/>
      <c r="I51" s="101"/>
    </row>
    <row r="52" spans="1:9" ht="49.5" customHeight="1" x14ac:dyDescent="0.2">
      <c r="A52" s="182" t="s">
        <v>232</v>
      </c>
      <c r="B52" s="81">
        <v>622</v>
      </c>
      <c r="C52" s="101"/>
      <c r="D52" s="101"/>
      <c r="E52" s="101"/>
      <c r="F52" s="101"/>
      <c r="G52" s="101"/>
      <c r="H52" s="101"/>
      <c r="I52" s="101"/>
    </row>
    <row r="53" spans="1:9" ht="48" customHeight="1" x14ac:dyDescent="0.2">
      <c r="A53" s="182" t="s">
        <v>233</v>
      </c>
      <c r="B53" s="81">
        <v>623</v>
      </c>
      <c r="C53" s="185"/>
      <c r="D53" s="185"/>
      <c r="E53" s="185"/>
      <c r="F53" s="185"/>
      <c r="G53" s="185"/>
      <c r="H53" s="185"/>
      <c r="I53" s="185"/>
    </row>
    <row r="54" spans="1:9" ht="64.5" customHeight="1" x14ac:dyDescent="0.2">
      <c r="A54" s="182" t="s">
        <v>112</v>
      </c>
      <c r="B54" s="81">
        <v>624</v>
      </c>
      <c r="C54" s="185"/>
      <c r="D54" s="185"/>
      <c r="E54" s="185"/>
      <c r="F54" s="185"/>
      <c r="G54" s="185"/>
      <c r="H54" s="185"/>
      <c r="I54" s="185"/>
    </row>
    <row r="55" spans="1:9" ht="35.25" customHeight="1" x14ac:dyDescent="0.2">
      <c r="A55" s="182" t="s">
        <v>113</v>
      </c>
      <c r="B55" s="81">
        <v>625</v>
      </c>
      <c r="C55" s="185"/>
      <c r="D55" s="185"/>
      <c r="E55" s="185"/>
      <c r="F55" s="185"/>
      <c r="G55" s="185"/>
      <c r="H55" s="185"/>
      <c r="I55" s="185"/>
    </row>
    <row r="56" spans="1:9" ht="48" customHeight="1" x14ac:dyDescent="0.2">
      <c r="A56" s="182" t="s">
        <v>251</v>
      </c>
      <c r="B56" s="81">
        <v>626</v>
      </c>
      <c r="C56" s="185"/>
      <c r="D56" s="185"/>
      <c r="E56" s="185"/>
      <c r="F56" s="185"/>
      <c r="G56" s="185"/>
      <c r="H56" s="185"/>
      <c r="I56" s="185"/>
    </row>
    <row r="57" spans="1:9" ht="33" customHeight="1" x14ac:dyDescent="0.2">
      <c r="A57" s="182" t="s">
        <v>234</v>
      </c>
      <c r="B57" s="184">
        <v>700</v>
      </c>
      <c r="C57" s="185"/>
      <c r="D57" s="185"/>
      <c r="E57" s="185"/>
      <c r="F57" s="185"/>
      <c r="G57" s="185"/>
      <c r="H57" s="185"/>
      <c r="I57" s="185"/>
    </row>
    <row r="58" spans="1:9" ht="32.25" customHeight="1" x14ac:dyDescent="0.2">
      <c r="A58" s="182" t="s">
        <v>116</v>
      </c>
      <c r="B58" s="81">
        <v>628</v>
      </c>
      <c r="C58" s="185"/>
      <c r="D58" s="185"/>
      <c r="E58" s="185"/>
      <c r="F58" s="185"/>
      <c r="G58" s="185"/>
      <c r="H58" s="185"/>
      <c r="I58" s="185"/>
    </row>
    <row r="59" spans="1:9" ht="31.5" customHeight="1" x14ac:dyDescent="0.2">
      <c r="A59" s="182" t="s">
        <v>117</v>
      </c>
      <c r="B59" s="81">
        <v>629</v>
      </c>
      <c r="C59" s="185"/>
      <c r="D59" s="185"/>
      <c r="E59" s="185"/>
      <c r="F59" s="185"/>
      <c r="G59" s="185"/>
      <c r="H59" s="185"/>
      <c r="I59" s="185"/>
    </row>
    <row r="60" spans="1:9" ht="35.25" customHeight="1" x14ac:dyDescent="0.2">
      <c r="A60" s="183" t="s">
        <v>252</v>
      </c>
      <c r="B60" s="189"/>
      <c r="C60" s="115">
        <f>SUM(C62:C74)</f>
        <v>0</v>
      </c>
      <c r="D60" s="115">
        <f t="shared" ref="D60:H60" si="10">SUM(D62:D74)</f>
        <v>0</v>
      </c>
      <c r="E60" s="115">
        <f t="shared" si="10"/>
        <v>0</v>
      </c>
      <c r="F60" s="115">
        <f t="shared" si="10"/>
        <v>0</v>
      </c>
      <c r="G60" s="115">
        <f>SUM(G62:G74)</f>
        <v>0</v>
      </c>
      <c r="H60" s="115">
        <f t="shared" si="10"/>
        <v>0</v>
      </c>
      <c r="I60" s="115">
        <f t="shared" si="2"/>
        <v>0</v>
      </c>
    </row>
    <row r="61" spans="1:9" ht="15.75" x14ac:dyDescent="0.2">
      <c r="A61" s="182" t="s">
        <v>109</v>
      </c>
      <c r="B61" s="81"/>
      <c r="C61" s="101"/>
      <c r="D61" s="101"/>
      <c r="E61" s="101"/>
      <c r="F61" s="101"/>
      <c r="G61" s="101"/>
      <c r="H61" s="101"/>
      <c r="I61" s="101"/>
    </row>
    <row r="62" spans="1:9" ht="18" customHeight="1" x14ac:dyDescent="0.2">
      <c r="A62" s="182" t="s">
        <v>253</v>
      </c>
      <c r="B62" s="81">
        <v>710</v>
      </c>
      <c r="C62" s="101"/>
      <c r="D62" s="101"/>
      <c r="E62" s="101"/>
      <c r="F62" s="101"/>
      <c r="G62" s="101"/>
      <c r="H62" s="101"/>
      <c r="I62" s="101"/>
    </row>
    <row r="63" spans="1:9" ht="15.75" x14ac:dyDescent="0.2">
      <c r="A63" s="182" t="s">
        <v>109</v>
      </c>
      <c r="B63" s="81"/>
      <c r="C63" s="101"/>
      <c r="D63" s="101"/>
      <c r="E63" s="101"/>
      <c r="F63" s="101"/>
      <c r="G63" s="101"/>
      <c r="H63" s="101"/>
      <c r="I63" s="101"/>
    </row>
    <row r="64" spans="1:9" ht="15.75" x14ac:dyDescent="0.2">
      <c r="A64" s="182" t="s">
        <v>237</v>
      </c>
      <c r="B64" s="81"/>
      <c r="C64" s="101"/>
      <c r="D64" s="101"/>
      <c r="E64" s="101"/>
      <c r="F64" s="101"/>
      <c r="G64" s="101"/>
      <c r="H64" s="101"/>
      <c r="I64" s="101"/>
    </row>
    <row r="65" spans="1:9" ht="33.75" customHeight="1" x14ac:dyDescent="0.2">
      <c r="A65" s="182" t="s">
        <v>238</v>
      </c>
      <c r="B65" s="81"/>
      <c r="C65" s="101"/>
      <c r="D65" s="101"/>
      <c r="E65" s="101"/>
      <c r="F65" s="101"/>
      <c r="G65" s="101"/>
      <c r="H65" s="101"/>
      <c r="I65" s="101"/>
    </row>
    <row r="66" spans="1:9" ht="33.75" customHeight="1" x14ac:dyDescent="0.2">
      <c r="A66" s="182" t="s">
        <v>239</v>
      </c>
      <c r="B66" s="81"/>
      <c r="C66" s="101"/>
      <c r="D66" s="101"/>
      <c r="E66" s="101"/>
      <c r="F66" s="101"/>
      <c r="G66" s="101"/>
      <c r="H66" s="101"/>
      <c r="I66" s="101"/>
    </row>
    <row r="67" spans="1:9" ht="15.75" x14ac:dyDescent="0.2">
      <c r="A67" s="182" t="s">
        <v>240</v>
      </c>
      <c r="B67" s="81">
        <v>711</v>
      </c>
      <c r="C67" s="101"/>
      <c r="D67" s="101"/>
      <c r="E67" s="101"/>
      <c r="F67" s="101"/>
      <c r="G67" s="101"/>
      <c r="H67" s="101"/>
      <c r="I67" s="101"/>
    </row>
    <row r="68" spans="1:9" ht="31.5" x14ac:dyDescent="0.2">
      <c r="A68" s="182" t="s">
        <v>241</v>
      </c>
      <c r="B68" s="81">
        <v>712</v>
      </c>
      <c r="C68" s="101"/>
      <c r="D68" s="101"/>
      <c r="E68" s="101"/>
      <c r="F68" s="101"/>
      <c r="G68" s="101"/>
      <c r="H68" s="101"/>
      <c r="I68" s="101"/>
    </row>
    <row r="69" spans="1:9" ht="33" customHeight="1" x14ac:dyDescent="0.2">
      <c r="A69" s="182" t="s">
        <v>254</v>
      </c>
      <c r="B69" s="81">
        <v>713</v>
      </c>
      <c r="C69" s="101"/>
      <c r="D69" s="101"/>
      <c r="E69" s="101"/>
      <c r="F69" s="101"/>
      <c r="G69" s="101"/>
      <c r="H69" s="101"/>
      <c r="I69" s="101"/>
    </row>
    <row r="70" spans="1:9" ht="45.75" customHeight="1" x14ac:dyDescent="0.2">
      <c r="A70" s="182" t="s">
        <v>243</v>
      </c>
      <c r="B70" s="81">
        <v>714</v>
      </c>
      <c r="C70" s="101"/>
      <c r="D70" s="101"/>
      <c r="E70" s="101"/>
      <c r="F70" s="101"/>
      <c r="G70" s="101"/>
      <c r="H70" s="101"/>
      <c r="I70" s="101"/>
    </row>
    <row r="71" spans="1:9" ht="15.75" x14ac:dyDescent="0.2">
      <c r="A71" s="182" t="s">
        <v>244</v>
      </c>
      <c r="B71" s="81">
        <v>715</v>
      </c>
      <c r="C71" s="101"/>
      <c r="D71" s="101"/>
      <c r="E71" s="101"/>
      <c r="F71" s="101"/>
      <c r="G71" s="101"/>
      <c r="H71" s="101"/>
      <c r="I71" s="101"/>
    </row>
    <row r="72" spans="1:9" ht="31.5" x14ac:dyDescent="0.2">
      <c r="A72" s="182" t="s">
        <v>245</v>
      </c>
      <c r="B72" s="81">
        <v>716</v>
      </c>
      <c r="C72" s="101"/>
      <c r="D72" s="101"/>
      <c r="E72" s="101"/>
      <c r="F72" s="101"/>
      <c r="G72" s="101"/>
      <c r="H72" s="101"/>
      <c r="I72" s="101"/>
    </row>
    <row r="73" spans="1:9" ht="18.75" customHeight="1" x14ac:dyDescent="0.2">
      <c r="A73" s="182" t="s">
        <v>246</v>
      </c>
      <c r="B73" s="81">
        <v>717</v>
      </c>
      <c r="C73" s="101"/>
      <c r="D73" s="101"/>
      <c r="E73" s="101"/>
      <c r="F73" s="101"/>
      <c r="G73" s="101"/>
      <c r="H73" s="101"/>
      <c r="I73" s="101"/>
    </row>
    <row r="74" spans="1:9" ht="47.25" x14ac:dyDescent="0.2">
      <c r="A74" s="182" t="s">
        <v>247</v>
      </c>
      <c r="B74" s="81">
        <v>718</v>
      </c>
      <c r="C74" s="101"/>
      <c r="D74" s="101"/>
      <c r="E74" s="101"/>
      <c r="F74" s="101"/>
      <c r="G74" s="101"/>
      <c r="H74" s="101"/>
      <c r="I74" s="101"/>
    </row>
    <row r="75" spans="1:9" ht="34.5" customHeight="1" x14ac:dyDescent="0.2">
      <c r="A75" s="179" t="s">
        <v>285</v>
      </c>
      <c r="B75" s="190">
        <v>800</v>
      </c>
      <c r="C75" s="191">
        <f>C46+C47+C60</f>
        <v>531815</v>
      </c>
      <c r="D75" s="191">
        <f t="shared" ref="D75:H75" si="11">D46+D47+D60</f>
        <v>0</v>
      </c>
      <c r="E75" s="191">
        <f t="shared" si="11"/>
        <v>0</v>
      </c>
      <c r="F75" s="191">
        <f t="shared" si="11"/>
        <v>0</v>
      </c>
      <c r="G75" s="191">
        <f>G46+G47+G60</f>
        <v>-697519</v>
      </c>
      <c r="H75" s="191">
        <f t="shared" si="11"/>
        <v>0</v>
      </c>
      <c r="I75" s="188">
        <f>SUM(C75:H75)</f>
        <v>-165704</v>
      </c>
    </row>
    <row r="76" spans="1:9" ht="34.5" customHeight="1" x14ac:dyDescent="0.2">
      <c r="A76" s="156"/>
      <c r="B76" s="157"/>
      <c r="C76" s="158"/>
      <c r="D76" s="158"/>
      <c r="E76" s="158"/>
      <c r="F76" s="158"/>
      <c r="G76" s="158"/>
      <c r="H76" s="158"/>
      <c r="I76" s="158"/>
    </row>
    <row r="77" spans="1:9" x14ac:dyDescent="0.2">
      <c r="H77" s="15"/>
    </row>
    <row r="78" spans="1:9" ht="12.75" customHeight="1" x14ac:dyDescent="0.25">
      <c r="D78" s="223" t="s">
        <v>262</v>
      </c>
      <c r="E78" s="223"/>
      <c r="F78" s="209" t="s">
        <v>275</v>
      </c>
      <c r="G78" s="209"/>
      <c r="H78" s="169"/>
    </row>
    <row r="79" spans="1:9" ht="13.5" customHeight="1" x14ac:dyDescent="0.25">
      <c r="C79" s="177" t="s">
        <v>78</v>
      </c>
      <c r="E79" s="155"/>
      <c r="F79" s="192" t="s">
        <v>76</v>
      </c>
      <c r="G79" s="192"/>
      <c r="H79" s="172" t="s">
        <v>77</v>
      </c>
      <c r="I79" s="56"/>
    </row>
    <row r="80" spans="1:9" ht="14.25" customHeight="1" x14ac:dyDescent="0.25">
      <c r="D80" s="223" t="s">
        <v>261</v>
      </c>
      <c r="E80" s="223"/>
      <c r="F80" s="209" t="s">
        <v>276</v>
      </c>
      <c r="G80" s="209"/>
      <c r="H80" s="173"/>
    </row>
    <row r="81" spans="1:8" x14ac:dyDescent="0.2">
      <c r="A81" s="168"/>
      <c r="E81" s="15"/>
      <c r="F81" s="192" t="s">
        <v>76</v>
      </c>
      <c r="G81" s="192"/>
      <c r="H81" s="172" t="s">
        <v>77</v>
      </c>
    </row>
    <row r="82" spans="1:8" x14ac:dyDescent="0.2">
      <c r="E82" s="15"/>
      <c r="F82" s="1"/>
      <c r="H82" s="15"/>
    </row>
    <row r="83" spans="1:8" x14ac:dyDescent="0.2">
      <c r="E83" s="15"/>
      <c r="H83" s="15"/>
    </row>
  </sheetData>
  <sheetProtection selectLockedCells="1" selectUnlockedCells="1"/>
  <mergeCells count="14">
    <mergeCell ref="D80:E80"/>
    <mergeCell ref="F80:G80"/>
    <mergeCell ref="F81:G81"/>
    <mergeCell ref="D78:E78"/>
    <mergeCell ref="F78:G78"/>
    <mergeCell ref="F79:G79"/>
    <mergeCell ref="G1:I1"/>
    <mergeCell ref="B3:I3"/>
    <mergeCell ref="A5:I5"/>
    <mergeCell ref="A9:A10"/>
    <mergeCell ref="B9:B10"/>
    <mergeCell ref="C9:G9"/>
    <mergeCell ref="H9:H10"/>
    <mergeCell ref="I9:I10"/>
  </mergeCells>
  <pageMargins left="0.78740157480314965" right="0.19685039370078741" top="0.59055118110236227" bottom="0.59055118110236227" header="0.51181102362204722" footer="0.51181102362204722"/>
  <pageSetup paperSize="9" scale="57" firstPageNumber="0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отчет о ДДС</vt:lpstr>
      <vt:lpstr>отч о капитале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Dinara Karabayeva</cp:lastModifiedBy>
  <cp:lastPrinted>2017-10-26T08:24:26Z</cp:lastPrinted>
  <dcterms:created xsi:type="dcterms:W3CDTF">2014-03-11T04:23:21Z</dcterms:created>
  <dcterms:modified xsi:type="dcterms:W3CDTF">2017-11-06T03:41:43Z</dcterms:modified>
</cp:coreProperties>
</file>